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eu Drive\Escritorio\Arquivo Digital\Apae Aroeiras\Demonstracoes contabeis\2024\"/>
    </mc:Choice>
  </mc:AlternateContent>
  <bookViews>
    <workbookView xWindow="-28920" yWindow="-120" windowWidth="29040" windowHeight="15840" firstSheet="2" activeTab="7"/>
  </bookViews>
  <sheets>
    <sheet name="Balanço 2024 horizontal" sheetId="1" r:id="rId1"/>
    <sheet name="Balanço 2024" sheetId="4" r:id="rId2"/>
    <sheet name="Voluntarios 2024" sheetId="8" r:id="rId3"/>
    <sheet name="Balanço 2024 vertical" sheetId="5" r:id="rId4"/>
    <sheet name="DRE horizontal 2024" sheetId="2" r:id="rId5"/>
    <sheet name="DRE vertical 2024" sheetId="6" r:id="rId6"/>
    <sheet name="DRE 2024" sheetId="7" r:id="rId7"/>
    <sheet name="DFC 2024" sheetId="3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8" l="1"/>
  <c r="H79" i="1" l="1"/>
  <c r="H79" i="5"/>
  <c r="H80" i="4"/>
  <c r="E15" i="2"/>
  <c r="F18" i="6"/>
  <c r="F43" i="6"/>
  <c r="E15" i="6"/>
  <c r="E15" i="7"/>
  <c r="G21" i="8"/>
  <c r="H21" i="8" s="1"/>
  <c r="G20" i="8"/>
  <c r="H20" i="8" s="1"/>
  <c r="G19" i="8"/>
  <c r="H19" i="8" s="1"/>
  <c r="G18" i="8"/>
  <c r="H18" i="8" s="1"/>
  <c r="G17" i="8"/>
  <c r="H17" i="8" s="1"/>
  <c r="G16" i="8"/>
  <c r="H16" i="8" s="1"/>
  <c r="G15" i="8"/>
  <c r="H15" i="8" s="1"/>
  <c r="G14" i="8"/>
  <c r="H14" i="8" s="1"/>
  <c r="G13" i="8"/>
  <c r="H13" i="8" s="1"/>
  <c r="G12" i="8"/>
  <c r="H12" i="8" s="1"/>
  <c r="G11" i="8"/>
  <c r="H11" i="8" s="1"/>
  <c r="G10" i="8"/>
  <c r="H10" i="8" s="1"/>
  <c r="G9" i="8"/>
  <c r="H9" i="8" s="1"/>
  <c r="G8" i="8"/>
  <c r="H8" i="8" s="1"/>
  <c r="G25" i="8" l="1"/>
  <c r="G24" i="8"/>
  <c r="H23" i="8" l="1"/>
  <c r="G26" i="8"/>
  <c r="G27" i="8" s="1"/>
  <c r="H24" i="8"/>
  <c r="H25" i="8" l="1"/>
  <c r="I9" i="1"/>
  <c r="I10" i="1"/>
  <c r="E84" i="7"/>
  <c r="E32" i="7"/>
  <c r="E29" i="7"/>
  <c r="E23" i="7"/>
  <c r="E12" i="7"/>
  <c r="E11" i="7" s="1"/>
  <c r="E26" i="7" s="1"/>
  <c r="E84" i="6"/>
  <c r="E32" i="6"/>
  <c r="E29" i="6"/>
  <c r="E23" i="6"/>
  <c r="E12" i="6"/>
  <c r="H78" i="5"/>
  <c r="H76" i="5"/>
  <c r="H75" i="5" s="1"/>
  <c r="H73" i="5"/>
  <c r="H72" i="5"/>
  <c r="H71" i="5" s="1"/>
  <c r="H67" i="5"/>
  <c r="H66" i="5" s="1"/>
  <c r="H65" i="5" s="1"/>
  <c r="H64" i="5" s="1"/>
  <c r="H41" i="5"/>
  <c r="H38" i="5"/>
  <c r="H35" i="5"/>
  <c r="H30" i="5"/>
  <c r="H29" i="5" s="1"/>
  <c r="H27" i="5"/>
  <c r="H26" i="5"/>
  <c r="H23" i="5"/>
  <c r="H22" i="5" s="1"/>
  <c r="H19" i="5"/>
  <c r="H14" i="5" s="1"/>
  <c r="H11" i="5"/>
  <c r="G13" i="2"/>
  <c r="G14" i="2"/>
  <c r="G16" i="2"/>
  <c r="G17" i="2"/>
  <c r="G20" i="2"/>
  <c r="G22" i="2"/>
  <c r="G24" i="2"/>
  <c r="G30" i="2"/>
  <c r="G31" i="2"/>
  <c r="G33" i="2"/>
  <c r="G34" i="2"/>
  <c r="G35" i="2"/>
  <c r="G36" i="2"/>
  <c r="G37" i="2"/>
  <c r="G38" i="2"/>
  <c r="G39" i="2"/>
  <c r="G41" i="2"/>
  <c r="G44" i="2"/>
  <c r="G45" i="2"/>
  <c r="G66" i="2"/>
  <c r="G67" i="2"/>
  <c r="G69" i="2"/>
  <c r="G70" i="2"/>
  <c r="G71" i="2"/>
  <c r="G73" i="2"/>
  <c r="G74" i="2"/>
  <c r="G75" i="2"/>
  <c r="G77" i="2"/>
  <c r="G78" i="2"/>
  <c r="G79" i="2"/>
  <c r="G85" i="2"/>
  <c r="G88" i="2"/>
  <c r="G89" i="2"/>
  <c r="G90" i="2"/>
  <c r="F23" i="2"/>
  <c r="F15" i="2"/>
  <c r="F11" i="2"/>
  <c r="E84" i="2"/>
  <c r="E32" i="2"/>
  <c r="G32" i="2" s="1"/>
  <c r="E29" i="2"/>
  <c r="E23" i="2"/>
  <c r="G23" i="2" s="1"/>
  <c r="G15" i="2"/>
  <c r="E12" i="2"/>
  <c r="E11" i="2" s="1"/>
  <c r="F29" i="2"/>
  <c r="F32" i="2"/>
  <c r="E28" i="7" l="1"/>
  <c r="H26" i="8"/>
  <c r="H27" i="8" s="1"/>
  <c r="E89" i="7"/>
  <c r="E28" i="6"/>
  <c r="E11" i="6"/>
  <c r="H34" i="5"/>
  <c r="H33" i="5" s="1"/>
  <c r="H32" i="5" s="1"/>
  <c r="H70" i="5"/>
  <c r="H81" i="5" s="1"/>
  <c r="H10" i="5"/>
  <c r="G29" i="2"/>
  <c r="G11" i="2"/>
  <c r="E28" i="2"/>
  <c r="E26" i="2"/>
  <c r="F87" i="2"/>
  <c r="G87" i="2" s="1"/>
  <c r="F84" i="2"/>
  <c r="F28" i="2" s="1"/>
  <c r="F26" i="2"/>
  <c r="J12" i="1"/>
  <c r="J13" i="1"/>
  <c r="J15" i="1"/>
  <c r="J16" i="1"/>
  <c r="J17" i="1"/>
  <c r="J18" i="1"/>
  <c r="J20" i="1"/>
  <c r="J24" i="1"/>
  <c r="J25" i="1"/>
  <c r="J28" i="1"/>
  <c r="J31" i="1"/>
  <c r="J36" i="1"/>
  <c r="J39" i="1"/>
  <c r="J40" i="1"/>
  <c r="J68" i="1"/>
  <c r="J71" i="1"/>
  <c r="J72" i="1"/>
  <c r="J74" i="1"/>
  <c r="J77" i="1"/>
  <c r="J78" i="1"/>
  <c r="J79" i="1"/>
  <c r="J80" i="1"/>
  <c r="H78" i="1"/>
  <c r="H76" i="1"/>
  <c r="H75" i="1" s="1"/>
  <c r="J75" i="1" s="1"/>
  <c r="H73" i="1"/>
  <c r="H72" i="1" s="1"/>
  <c r="H71" i="1" s="1"/>
  <c r="I72" i="1"/>
  <c r="I71" i="1" s="1"/>
  <c r="I70" i="1" s="1"/>
  <c r="I67" i="1"/>
  <c r="I66" i="1" s="1"/>
  <c r="I65" i="1" s="1"/>
  <c r="I64" i="1" s="1"/>
  <c r="I82" i="1" s="1"/>
  <c r="H67" i="1"/>
  <c r="H66" i="1" s="1"/>
  <c r="H65" i="1" s="1"/>
  <c r="H64" i="1" s="1"/>
  <c r="J64" i="1" s="1"/>
  <c r="H41" i="1"/>
  <c r="I38" i="1"/>
  <c r="H38" i="1"/>
  <c r="J38" i="1" s="1"/>
  <c r="I35" i="1"/>
  <c r="H35" i="1"/>
  <c r="H34" i="1" s="1"/>
  <c r="H33" i="1" s="1"/>
  <c r="H32" i="1" s="1"/>
  <c r="I34" i="1"/>
  <c r="I33" i="1"/>
  <c r="I32" i="1" s="1"/>
  <c r="J32" i="1" s="1"/>
  <c r="I30" i="1"/>
  <c r="I29" i="1" s="1"/>
  <c r="H30" i="1"/>
  <c r="H29" i="1" s="1"/>
  <c r="J29" i="1" s="1"/>
  <c r="I27" i="1"/>
  <c r="I26" i="1" s="1"/>
  <c r="H27" i="1"/>
  <c r="H26" i="1" s="1"/>
  <c r="J26" i="1" s="1"/>
  <c r="I23" i="1"/>
  <c r="H23" i="1"/>
  <c r="H22" i="1" s="1"/>
  <c r="J22" i="1" s="1"/>
  <c r="I22" i="1"/>
  <c r="I19" i="1"/>
  <c r="H19" i="1"/>
  <c r="H14" i="1" s="1"/>
  <c r="I11" i="1"/>
  <c r="H11" i="1"/>
  <c r="H79" i="4"/>
  <c r="H77" i="4"/>
  <c r="H76" i="4" s="1"/>
  <c r="H74" i="4"/>
  <c r="H73" i="4" s="1"/>
  <c r="H72" i="4" s="1"/>
  <c r="H68" i="4"/>
  <c r="H67" i="4" s="1"/>
  <c r="H66" i="4" s="1"/>
  <c r="H65" i="4" s="1"/>
  <c r="H41" i="4"/>
  <c r="H38" i="4"/>
  <c r="H35" i="4"/>
  <c r="H30" i="4"/>
  <c r="H29" i="4" s="1"/>
  <c r="H27" i="4"/>
  <c r="H26" i="4" s="1"/>
  <c r="H23" i="4"/>
  <c r="H22" i="4" s="1"/>
  <c r="H19" i="4"/>
  <c r="H14" i="4" s="1"/>
  <c r="H11" i="4"/>
  <c r="F32" i="3"/>
  <c r="F20" i="3"/>
  <c r="F15" i="3"/>
  <c r="F22" i="3" l="1"/>
  <c r="E26" i="6"/>
  <c r="E88" i="6" s="1"/>
  <c r="H71" i="4"/>
  <c r="H83" i="4" s="1"/>
  <c r="J30" i="1"/>
  <c r="H10" i="1"/>
  <c r="J76" i="1"/>
  <c r="J67" i="1"/>
  <c r="J19" i="1"/>
  <c r="J11" i="1"/>
  <c r="J66" i="1"/>
  <c r="J35" i="1"/>
  <c r="J27" i="1"/>
  <c r="J65" i="1"/>
  <c r="J34" i="1"/>
  <c r="J23" i="1"/>
  <c r="I14" i="1"/>
  <c r="J14" i="1" s="1"/>
  <c r="J73" i="1"/>
  <c r="J33" i="1"/>
  <c r="H9" i="5"/>
  <c r="G26" i="2"/>
  <c r="G28" i="2"/>
  <c r="G84" i="2"/>
  <c r="E91" i="2"/>
  <c r="F91" i="2"/>
  <c r="I44" i="1"/>
  <c r="H70" i="1"/>
  <c r="H34" i="4"/>
  <c r="H33" i="4" s="1"/>
  <c r="H32" i="4" s="1"/>
  <c r="H10" i="4"/>
  <c r="H9" i="4" s="1"/>
  <c r="F28" i="6" l="1"/>
  <c r="F11" i="6"/>
  <c r="F34" i="6"/>
  <c r="F44" i="6"/>
  <c r="F72" i="6"/>
  <c r="F81" i="6"/>
  <c r="F85" i="6"/>
  <c r="F68" i="6"/>
  <c r="F14" i="6"/>
  <c r="F25" i="6"/>
  <c r="F36" i="6"/>
  <c r="F45" i="6"/>
  <c r="F73" i="6"/>
  <c r="F82" i="6"/>
  <c r="F75" i="6"/>
  <c r="F29" i="6"/>
  <c r="F76" i="6"/>
  <c r="F26" i="6"/>
  <c r="F37" i="6"/>
  <c r="F66" i="6"/>
  <c r="F74" i="6"/>
  <c r="F86" i="6"/>
  <c r="F71" i="6"/>
  <c r="F17" i="6"/>
  <c r="F38" i="6"/>
  <c r="F67" i="6"/>
  <c r="F39" i="6"/>
  <c r="F19" i="6"/>
  <c r="F22" i="6"/>
  <c r="F20" i="6"/>
  <c r="F30" i="6"/>
  <c r="F40" i="6"/>
  <c r="F69" i="6"/>
  <c r="F77" i="6"/>
  <c r="F87" i="6"/>
  <c r="F21" i="6"/>
  <c r="F31" i="6"/>
  <c r="F41" i="6"/>
  <c r="F70" i="6"/>
  <c r="F79" i="6"/>
  <c r="F42" i="6"/>
  <c r="F80" i="6"/>
  <c r="F23" i="6"/>
  <c r="F88" i="6"/>
  <c r="F84" i="6"/>
  <c r="F15" i="6"/>
  <c r="F32" i="6"/>
  <c r="F12" i="6"/>
  <c r="H9" i="1"/>
  <c r="J10" i="1"/>
  <c r="H82" i="1"/>
  <c r="J82" i="1" s="1"/>
  <c r="J70" i="1"/>
  <c r="H44" i="5"/>
  <c r="G91" i="2"/>
  <c r="H44" i="4"/>
  <c r="H44" i="1" l="1"/>
  <c r="J44" i="1" s="1"/>
  <c r="J9" i="1"/>
  <c r="I9" i="5"/>
  <c r="I80" i="5"/>
  <c r="I18" i="5"/>
  <c r="I42" i="5"/>
  <c r="I79" i="5"/>
  <c r="I33" i="5"/>
  <c r="I74" i="5"/>
  <c r="I43" i="5"/>
  <c r="I78" i="5"/>
  <c r="I31" i="5"/>
  <c r="I16" i="5"/>
  <c r="I64" i="5"/>
  <c r="I12" i="5"/>
  <c r="I20" i="5"/>
  <c r="I28" i="5"/>
  <c r="I36" i="5"/>
  <c r="I15" i="5"/>
  <c r="I39" i="5"/>
  <c r="I25" i="5"/>
  <c r="I68" i="5"/>
  <c r="I13" i="5"/>
  <c r="I21" i="5"/>
  <c r="I37" i="5"/>
  <c r="I32" i="5"/>
  <c r="I41" i="5"/>
  <c r="I69" i="5"/>
  <c r="I77" i="5"/>
  <c r="I22" i="5"/>
  <c r="I38" i="5"/>
  <c r="I23" i="5"/>
  <c r="I24" i="5"/>
  <c r="I40" i="5"/>
  <c r="I17" i="5"/>
  <c r="I26" i="5"/>
  <c r="I72" i="5"/>
  <c r="I66" i="5"/>
  <c r="I19" i="5"/>
  <c r="I11" i="5"/>
  <c r="I76" i="5"/>
  <c r="I34" i="5"/>
  <c r="I75" i="5"/>
  <c r="I71" i="5"/>
  <c r="I30" i="5"/>
  <c r="I73" i="5"/>
  <c r="I65" i="5"/>
  <c r="I27" i="5"/>
  <c r="I14" i="5"/>
  <c r="I29" i="5"/>
  <c r="I67" i="5"/>
  <c r="I35" i="5"/>
  <c r="I70" i="5"/>
  <c r="I10" i="5"/>
</calcChain>
</file>

<file path=xl/sharedStrings.xml><?xml version="1.0" encoding="utf-8"?>
<sst xmlns="http://schemas.openxmlformats.org/spreadsheetml/2006/main" count="550" uniqueCount="172">
  <si>
    <t>ASSOCIAÇÃO DE PAIS E AMIGOS DOS EXCEPCIONAIS DE AROEIRAS</t>
  </si>
  <si>
    <t>C.N.P.J 08.864.727/0001-29</t>
  </si>
  <si>
    <t>Rua PADRE LEONEL FRANÇA, 50 – CENTRO</t>
  </si>
  <si>
    <t>AROEIRAS/PB, CEP 58.489-000</t>
  </si>
  <si>
    <t>ATIVO</t>
  </si>
  <si>
    <t>ATIVO CIRCULANTE</t>
  </si>
  <si>
    <t>CAIXA E EQUIVALENTES DE CAIXA</t>
  </si>
  <si>
    <t>CAIXAS</t>
  </si>
  <si>
    <t>Caixa Assistência Social</t>
  </si>
  <si>
    <t>BANCOS C/MOVIMENTO C/RESTRIÇÕES</t>
  </si>
  <si>
    <t>ASSISTÊNCIA SOCIAL</t>
  </si>
  <si>
    <t xml:space="preserve">Banco do Brasil S/A - 23.766-3 </t>
  </si>
  <si>
    <t>BANCOS C/MOVIMENTO S/RESTRIÇÕES</t>
  </si>
  <si>
    <t>Banco do Brasil - 11297-6</t>
  </si>
  <si>
    <t>BANCO DO BRASIL - 20.414-5</t>
  </si>
  <si>
    <t>BANCOS C/APLICAÇÕES S/RESTRIÇÕES</t>
  </si>
  <si>
    <t>Banco do Brasil  - 20.414-5</t>
  </si>
  <si>
    <t>ALMOXARIFADO</t>
  </si>
  <si>
    <t>ASSISTENCIA SOCIAL</t>
  </si>
  <si>
    <t>Material de Escritório</t>
  </si>
  <si>
    <t>ATIVO NÃO CIRCULANTE</t>
  </si>
  <si>
    <t xml:space="preserve">IMOBILIZADO </t>
  </si>
  <si>
    <t>BENS NÃO DEPRECIÁVEIS</t>
  </si>
  <si>
    <t>Terrenos</t>
  </si>
  <si>
    <t>BENS DEPRECIÁVEIS</t>
  </si>
  <si>
    <t>Moveis e Utencilios</t>
  </si>
  <si>
    <t>Maquinas e Equipamentos</t>
  </si>
  <si>
    <t xml:space="preserve">TOTAL ATIVO </t>
  </si>
  <si>
    <t>Campina Grande, 31 de dezembro de 2023</t>
  </si>
  <si>
    <t>VILMA CRISTINA DA SILVA EGITO DE ANDRADE</t>
  </si>
  <si>
    <t>GEILSON LINO DE SOUSA</t>
  </si>
  <si>
    <t>PRESIDENTE</t>
  </si>
  <si>
    <t>CONTADOR</t>
  </si>
  <si>
    <t xml:space="preserve"> CPF 477.737.074-72</t>
  </si>
  <si>
    <t>CRC3.351-PB - C.P.F. 395.949.984-15</t>
  </si>
  <si>
    <t>PASSIVO</t>
  </si>
  <si>
    <t>PASSIVO CIRCULANTE</t>
  </si>
  <si>
    <t>CONVÊNIO E SUBVENÇÕES A REALIZAR</t>
  </si>
  <si>
    <t>PATRIMÔNIO SOCIAL</t>
  </si>
  <si>
    <t>PATRIMÔNIAL SOCIAL</t>
  </si>
  <si>
    <t>Patrimônio Social</t>
  </si>
  <si>
    <t>Patrimônio Social Assistêncial Social</t>
  </si>
  <si>
    <t>RESERVAS</t>
  </si>
  <si>
    <t>RESULTADO ACUMULADO</t>
  </si>
  <si>
    <t>Reserva Estatutária</t>
  </si>
  <si>
    <t>RESULTADO DO EXERCÍCIO</t>
  </si>
  <si>
    <t>SEPERÁVITIS OU DÉFICITS ACUMULADOS</t>
  </si>
  <si>
    <t>Superávit (Déficits) Acumulados</t>
  </si>
  <si>
    <t>TOTAL PASSIVO</t>
  </si>
  <si>
    <t>RECEITAS BRUTA</t>
  </si>
  <si>
    <t>Com Restrição</t>
  </si>
  <si>
    <t>Receitas Convênios e Subvenções</t>
  </si>
  <si>
    <t>Convênios Federais</t>
  </si>
  <si>
    <t>Convênios Estaduais</t>
  </si>
  <si>
    <t>DOAÇÕES</t>
  </si>
  <si>
    <t>Pessoas Juridicas</t>
  </si>
  <si>
    <t>Pessoas Fisicas</t>
  </si>
  <si>
    <t>Justiça</t>
  </si>
  <si>
    <t>FENAPAES</t>
  </si>
  <si>
    <t>RECEITAS LIQUIDA</t>
  </si>
  <si>
    <t xml:space="preserve">DESPESAS OPERACIONAIS </t>
  </si>
  <si>
    <t>DESPESAS ADMINISTRATIVAS</t>
  </si>
  <si>
    <t>Impostos, Taxas e Contribuições</t>
  </si>
  <si>
    <t>Taxas e Emolumentos</t>
  </si>
  <si>
    <t>Anuidade FENAPAES</t>
  </si>
  <si>
    <t>Despesas Administrativas</t>
  </si>
  <si>
    <t>Aluguéis de Máquinas e Equipamentos</t>
  </si>
  <si>
    <t>Energia Elétrica</t>
  </si>
  <si>
    <t>Água e Esgoto</t>
  </si>
  <si>
    <t>Telefonia e Internet</t>
  </si>
  <si>
    <t>Material de Expediente</t>
  </si>
  <si>
    <t>Material de Higiene e Limpeza</t>
  </si>
  <si>
    <t>Assistênciaa Contábil</t>
  </si>
  <si>
    <t>Combustíveis e Lubrificantes</t>
  </si>
  <si>
    <t>Brindes</t>
  </si>
  <si>
    <t>Alimentos e Refeições</t>
  </si>
  <si>
    <t>Manutenção e Reparos</t>
  </si>
  <si>
    <t>Fretes e Carretos</t>
  </si>
  <si>
    <t>Utensilios para Cozinha</t>
  </si>
  <si>
    <t>Taxi, Ônibus e Moto-taxi</t>
  </si>
  <si>
    <t>Despesas com Eventos</t>
  </si>
  <si>
    <t>Produtos descartaveis</t>
  </si>
  <si>
    <t>Serviços Técnicos Especializados</t>
  </si>
  <si>
    <t>Serviços Prestado por Terceiros</t>
  </si>
  <si>
    <t>Manutenção de Veículos</t>
  </si>
  <si>
    <t>Serviços Gerais</t>
  </si>
  <si>
    <t>Obras em Andamentos</t>
  </si>
  <si>
    <t>Despesas Financeiras</t>
  </si>
  <si>
    <t>Despesas Bancárias</t>
  </si>
  <si>
    <t>RESULTADO OPERACIONAL</t>
  </si>
  <si>
    <t>Receitas Financeiras</t>
  </si>
  <si>
    <t>Rendimentos de Aplicações</t>
  </si>
  <si>
    <t>SUPERÁVIT DO EXERCÍCIO</t>
  </si>
  <si>
    <t>Rua PADRE LEONEL FRANCA , 50 – CENTRO</t>
  </si>
  <si>
    <t>Método Indireto</t>
  </si>
  <si>
    <t>ATIVIDADES OPERACIONAIS</t>
  </si>
  <si>
    <t>(-) Resultado do Exercicio</t>
  </si>
  <si>
    <t>(+) Depreciação</t>
  </si>
  <si>
    <t>(+) Aumento em contas e subvenções a realizar</t>
  </si>
  <si>
    <t>Caixa Líquido proveniente das atividades operacionais</t>
  </si>
  <si>
    <t>ATIVIDADES DE INVESTIMENTO</t>
  </si>
  <si>
    <t>(-) Aquisição de Máquinas e Equipamentos</t>
  </si>
  <si>
    <t>Caixa Líquido usado nas atividades de investimentos</t>
  </si>
  <si>
    <t>Variação líquida de caixa e equivalentes de caixa</t>
  </si>
  <si>
    <t>Caixa e equivalentes de caixa no início do período</t>
  </si>
  <si>
    <t>Caixa e equivalentes de caixa no final do periodo</t>
  </si>
  <si>
    <t>SALDO ANTERIOR</t>
  </si>
  <si>
    <t>(+) SUPERÁVIT DO EXERCÍCIO</t>
  </si>
  <si>
    <t>(=) SALDO ATUAL</t>
  </si>
  <si>
    <t>ROBERTA KARINY COSTA FIGUEIREDO</t>
  </si>
  <si>
    <t xml:space="preserve">         CPF 009.564.614-09</t>
  </si>
  <si>
    <t>Banco do Brasil S/A - 23.454-0</t>
  </si>
  <si>
    <t>Construções</t>
  </si>
  <si>
    <t>DEPRECIAÇÕES ACUMULADAS</t>
  </si>
  <si>
    <t>(-) Móveis e Utensilios</t>
  </si>
  <si>
    <t>(-) Máquinas e Equipamentos</t>
  </si>
  <si>
    <t>Convenio 0069/2023</t>
  </si>
  <si>
    <t>ConvÇenio SEDH 2024</t>
  </si>
  <si>
    <t>BALANÇO PATRIMONIAL REALIZADO EM 31 DE DEZEMBRO DE 2024</t>
  </si>
  <si>
    <t>Campina Grande, 31 de dezembro de 2024</t>
  </si>
  <si>
    <t>DEMONSTRAÇÃO DE RESULTADO REALIZADO NO PERÍODO DE 01/01/2024 a 31/12/2024</t>
  </si>
  <si>
    <t>Promoção de Eventos</t>
  </si>
  <si>
    <t>Contribuição Mensal</t>
  </si>
  <si>
    <t>Coleta de Recicláveis</t>
  </si>
  <si>
    <t>Brechó</t>
  </si>
  <si>
    <t>Material de Informática</t>
  </si>
  <si>
    <t>Depreciações</t>
  </si>
  <si>
    <t>Propaganda e publicidades</t>
  </si>
  <si>
    <t>Gás de cozinha</t>
  </si>
  <si>
    <t>Material Didático e Apoio Pedagógico</t>
  </si>
  <si>
    <t>manutenção de Software</t>
  </si>
  <si>
    <t>Material para Fisioterapia</t>
  </si>
  <si>
    <t>VENDAS DE PRODUTOS/MERC./SERVIÇOS</t>
  </si>
  <si>
    <t>DEMONSTRAÇÃO DO FLUXO DE CAIXA EXERCÍCIO 2024</t>
  </si>
  <si>
    <t>DEMONSTRAÇÃO DO PATRIMÔNIO LÍQUIDO EXERCÍCIO 2024</t>
  </si>
  <si>
    <t>(-) Construções</t>
  </si>
  <si>
    <t>QTDE</t>
  </si>
  <si>
    <t>NOME</t>
  </si>
  <si>
    <t>FUNÇÃO</t>
  </si>
  <si>
    <t>SALÁRIO BASE</t>
  </si>
  <si>
    <t>CARGA HORARIA SEMANAL</t>
  </si>
  <si>
    <t>QMT</t>
  </si>
  <si>
    <t>VLM</t>
  </si>
  <si>
    <t>VALOR ANUAL</t>
  </si>
  <si>
    <t>VILMA CRISTINA DA SILVA E. DE ANDRADE</t>
  </si>
  <si>
    <t>ODETE ESTEVÃO DA SILVA</t>
  </si>
  <si>
    <t>VICE-PRESIDENTE</t>
  </si>
  <si>
    <t>ÉLIDA LEIDIANE L. A. ARAUJO</t>
  </si>
  <si>
    <t>ASSISTENTE SOCIAL</t>
  </si>
  <si>
    <t>MARIELE PEREIA ARAUJO</t>
  </si>
  <si>
    <t>FISIOTERAPEUTA</t>
  </si>
  <si>
    <t>NÁQUIS RAMOS DA SILVA</t>
  </si>
  <si>
    <t>MILENA PERREIRA ARAUJO</t>
  </si>
  <si>
    <t>PSICÓLOGA</t>
  </si>
  <si>
    <t>EVELYN MORGANA M. A. SILVA</t>
  </si>
  <si>
    <t>ELIZABETH CRISTINA DA SILVA ANDRADE</t>
  </si>
  <si>
    <t>IANNY ANDRADE ALVES SILVA</t>
  </si>
  <si>
    <t>PROFESSORA AEE</t>
  </si>
  <si>
    <t>IOMARA DE SOUZA ANDRADE</t>
  </si>
  <si>
    <t>CLAUDIA FRANCISCA DE JESUS</t>
  </si>
  <si>
    <t>ATENDIMENTO AO PÚBLICO</t>
  </si>
  <si>
    <t>MARIA DO SOCORRO DA SILVA</t>
  </si>
  <si>
    <t>MARIA ADELMA PESSOA DA SILVA</t>
  </si>
  <si>
    <t>SERVIÇOS GERAIS</t>
  </si>
  <si>
    <t>MARIA MARLÚCIA DE S. ALBUQUERQUE</t>
  </si>
  <si>
    <t>REMUNERAÇÃO VOLUNTÁRIOS</t>
  </si>
  <si>
    <t>PROVISÃO DE FÉRIAS</t>
  </si>
  <si>
    <t>PROVISÃO 13º SALARIO</t>
  </si>
  <si>
    <t>PROVISÃO I.N.S.S.</t>
  </si>
  <si>
    <t>VALOR TOTAL VOLUNTÁRIOS</t>
  </si>
  <si>
    <t>Campina Grande, 31 de dezembro 2024</t>
  </si>
  <si>
    <t>Serviços voluntários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</si>
</sst>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;\(#,##0.00\);#,##0.00"/>
    <numFmt numFmtId="166" formatCode="0.000"/>
    <numFmt numFmtId="167" formatCode="[$R$-416]\ #,##0.00;[Red]\-[$R$-416]\ #,##0.00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vertAlign val="superscript"/>
      <sz val="10"/>
      <color rgb="FF000000"/>
      <name val="Arial"/>
      <family val="2"/>
    </font>
    <font>
      <vertAlign val="superscript"/>
      <sz val="10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vertAlign val="superscript"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DADADB"/>
        <bgColor rgb="FFDDDDDD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48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2" fontId="5" fillId="3" borderId="0" xfId="0" applyNumberFormat="1" applyFont="1" applyFill="1" applyAlignment="1">
      <alignment horizontal="right" vertical="top"/>
    </xf>
    <xf numFmtId="4" fontId="5" fillId="3" borderId="0" xfId="0" applyNumberFormat="1" applyFont="1" applyFill="1" applyAlignment="1">
      <alignment horizontal="left" vertical="top"/>
    </xf>
    <xf numFmtId="10" fontId="5" fillId="3" borderId="0" xfId="2" applyNumberFormat="1" applyFont="1" applyFill="1" applyAlignment="1">
      <alignment horizontal="left" vertical="top"/>
    </xf>
    <xf numFmtId="10" fontId="6" fillId="3" borderId="0" xfId="2" applyNumberFormat="1" applyFont="1" applyFill="1" applyAlignment="1">
      <alignment horizontal="right"/>
    </xf>
    <xf numFmtId="0" fontId="6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2" fontId="7" fillId="3" borderId="0" xfId="0" applyNumberFormat="1" applyFont="1" applyFill="1" applyAlignment="1">
      <alignment horizontal="right" vertical="top"/>
    </xf>
    <xf numFmtId="4" fontId="6" fillId="3" borderId="0" xfId="0" applyNumberFormat="1" applyFont="1" applyFill="1" applyAlignment="1">
      <alignment horizontal="left" vertical="center"/>
    </xf>
    <xf numFmtId="10" fontId="6" fillId="3" borderId="0" xfId="2" applyNumberFormat="1" applyFont="1" applyFill="1" applyBorder="1" applyAlignment="1">
      <alignment horizontal="left" vertical="center"/>
    </xf>
    <xf numFmtId="10" fontId="6" fillId="3" borderId="0" xfId="2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left"/>
    </xf>
    <xf numFmtId="1" fontId="8" fillId="3" borderId="0" xfId="0" applyNumberFormat="1" applyFont="1" applyFill="1" applyAlignment="1">
      <alignment horizontal="center"/>
    </xf>
    <xf numFmtId="2" fontId="8" fillId="3" borderId="0" xfId="2" applyNumberFormat="1" applyFont="1" applyFill="1" applyAlignment="1">
      <alignment horizontal="left" vertical="top"/>
    </xf>
    <xf numFmtId="49" fontId="9" fillId="3" borderId="0" xfId="1" applyNumberFormat="1" applyFont="1" applyFill="1" applyAlignment="1">
      <alignment horizontal="center" vertical="center"/>
    </xf>
    <xf numFmtId="164" fontId="7" fillId="3" borderId="0" xfId="0" applyNumberFormat="1" applyFont="1" applyFill="1" applyAlignment="1">
      <alignment horizontal="right" vertical="top"/>
    </xf>
    <xf numFmtId="2" fontId="6" fillId="3" borderId="0" xfId="2" applyNumberFormat="1" applyFont="1" applyFill="1" applyAlignment="1">
      <alignment horizontal="left" vertical="top"/>
    </xf>
    <xf numFmtId="43" fontId="6" fillId="3" borderId="0" xfId="1" applyNumberFormat="1" applyFont="1" applyFill="1" applyAlignment="1">
      <alignment horizontal="left" vertical="top"/>
    </xf>
    <xf numFmtId="164" fontId="7" fillId="3" borderId="0" xfId="0" applyNumberFormat="1" applyFont="1" applyFill="1" applyAlignment="1">
      <alignment horizontal="left" vertical="top"/>
    </xf>
    <xf numFmtId="43" fontId="8" fillId="3" borderId="0" xfId="1" applyNumberFormat="1" applyFont="1" applyFill="1" applyAlignment="1">
      <alignment horizontal="left" vertical="top"/>
    </xf>
    <xf numFmtId="0" fontId="7" fillId="3" borderId="0" xfId="0" applyFont="1" applyFill="1" applyAlignment="1">
      <alignment horizontal="left" vertical="center"/>
    </xf>
    <xf numFmtId="164" fontId="7" fillId="3" borderId="0" xfId="0" applyNumberFormat="1" applyFont="1" applyFill="1" applyAlignment="1">
      <alignment horizontal="right" vertical="center"/>
    </xf>
    <xf numFmtId="0" fontId="8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right" vertical="center"/>
    </xf>
    <xf numFmtId="164" fontId="5" fillId="3" borderId="0" xfId="0" applyNumberFormat="1" applyFont="1" applyFill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2" fontId="4" fillId="0" borderId="0" xfId="0" applyNumberFormat="1" applyFont="1" applyAlignment="1">
      <alignment horizontal="right" vertical="top"/>
    </xf>
    <xf numFmtId="2" fontId="4" fillId="0" borderId="0" xfId="2" applyNumberFormat="1" applyFont="1" applyAlignment="1">
      <alignment horizontal="left" vertical="top"/>
    </xf>
    <xf numFmtId="43" fontId="4" fillId="0" borderId="0" xfId="1" applyNumberFormat="1" applyFont="1" applyAlignment="1">
      <alignment horizontal="left" vertical="top"/>
    </xf>
    <xf numFmtId="2" fontId="7" fillId="3" borderId="0" xfId="0" applyNumberFormat="1" applyFont="1" applyFill="1" applyAlignment="1">
      <alignment horizontal="left" vertical="top"/>
    </xf>
    <xf numFmtId="164" fontId="8" fillId="3" borderId="0" xfId="1" applyNumberFormat="1" applyFont="1" applyFill="1" applyAlignment="1">
      <alignment horizontal="left" vertical="top"/>
    </xf>
    <xf numFmtId="164" fontId="6" fillId="3" borderId="0" xfId="1" applyNumberFormat="1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1" fontId="10" fillId="0" borderId="0" xfId="0" applyNumberFormat="1" applyFont="1" applyAlignment="1">
      <alignment horizontal="left" vertical="top"/>
    </xf>
    <xf numFmtId="0" fontId="8" fillId="0" borderId="0" xfId="0" applyFont="1"/>
    <xf numFmtId="0" fontId="6" fillId="0" borderId="0" xfId="0" applyFont="1"/>
    <xf numFmtId="164" fontId="6" fillId="0" borderId="0" xfId="0" applyNumberFormat="1" applyFont="1"/>
    <xf numFmtId="1" fontId="11" fillId="0" borderId="0" xfId="0" applyNumberFormat="1" applyFont="1" applyAlignment="1">
      <alignment horizontal="left"/>
    </xf>
    <xf numFmtId="0" fontId="12" fillId="3" borderId="0" xfId="0" applyFont="1" applyFill="1" applyAlignment="1">
      <alignment horizontal="center"/>
    </xf>
    <xf numFmtId="43" fontId="4" fillId="0" borderId="0" xfId="0" applyNumberFormat="1" applyFont="1" applyAlignment="1">
      <alignment horizontal="left" vertical="top"/>
    </xf>
    <xf numFmtId="2" fontId="13" fillId="0" borderId="0" xfId="0" applyNumberFormat="1" applyFont="1" applyAlignment="1">
      <alignment horizontal="center" vertical="top"/>
    </xf>
    <xf numFmtId="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2" fontId="13" fillId="0" borderId="0" xfId="2" applyNumberFormat="1" applyFont="1" applyAlignment="1">
      <alignment horizontal="center" vertical="top"/>
    </xf>
    <xf numFmtId="0" fontId="7" fillId="3" borderId="0" xfId="0" applyFont="1" applyFill="1" applyAlignment="1">
      <alignment vertical="top"/>
    </xf>
    <xf numFmtId="2" fontId="7" fillId="3" borderId="0" xfId="0" applyNumberFormat="1" applyFont="1" applyFill="1" applyAlignment="1">
      <alignment vertical="top"/>
    </xf>
    <xf numFmtId="2" fontId="8" fillId="3" borderId="0" xfId="2" applyNumberFormat="1" applyFont="1" applyFill="1" applyAlignment="1">
      <alignment vertical="top"/>
    </xf>
    <xf numFmtId="0" fontId="8" fillId="3" borderId="0" xfId="0" applyFont="1" applyFill="1" applyAlignment="1">
      <alignment vertical="top"/>
    </xf>
    <xf numFmtId="43" fontId="8" fillId="3" borderId="0" xfId="1" applyNumberFormat="1" applyFont="1" applyFill="1" applyAlignment="1">
      <alignment vertical="top"/>
    </xf>
    <xf numFmtId="2" fontId="6" fillId="3" borderId="0" xfId="0" applyNumberFormat="1" applyFont="1" applyFill="1" applyAlignment="1">
      <alignment horizontal="right" vertical="top"/>
    </xf>
    <xf numFmtId="2" fontId="5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1" fontId="8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43" fontId="5" fillId="0" borderId="0" xfId="1" applyNumberFormat="1" applyFont="1" applyAlignment="1">
      <alignment horizontal="left" vertical="top"/>
    </xf>
    <xf numFmtId="1" fontId="14" fillId="0" borderId="0" xfId="0" applyNumberFormat="1" applyFont="1" applyAlignment="1">
      <alignment horizontal="left" vertical="top"/>
    </xf>
    <xf numFmtId="0" fontId="15" fillId="0" borderId="0" xfId="0" applyFont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5" fillId="0" borderId="0" xfId="0" applyFont="1"/>
    <xf numFmtId="0" fontId="16" fillId="0" borderId="4" xfId="0" applyFont="1" applyBorder="1" applyAlignment="1">
      <alignment vertical="top"/>
    </xf>
    <xf numFmtId="0" fontId="16" fillId="0" borderId="0" xfId="0" applyFont="1" applyAlignment="1">
      <alignment vertical="top" wrapText="1"/>
    </xf>
    <xf numFmtId="39" fontId="16" fillId="0" borderId="5" xfId="0" applyNumberFormat="1" applyFont="1" applyBorder="1" applyAlignment="1">
      <alignment vertical="top"/>
    </xf>
    <xf numFmtId="165" fontId="16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4" fontId="6" fillId="0" borderId="5" xfId="0" applyNumberFormat="1" applyFont="1" applyBorder="1"/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39" fontId="5" fillId="0" borderId="5" xfId="0" applyNumberFormat="1" applyFont="1" applyBorder="1"/>
    <xf numFmtId="166" fontId="14" fillId="0" borderId="0" xfId="0" applyNumberFormat="1" applyFont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39" fontId="5" fillId="0" borderId="8" xfId="0" applyNumberFormat="1" applyFont="1" applyBorder="1" applyAlignment="1">
      <alignment horizontal="right" vertical="top"/>
    </xf>
    <xf numFmtId="44" fontId="5" fillId="0" borderId="0" xfId="1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4" fontId="5" fillId="3" borderId="3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horizontal="left" vertical="top"/>
    </xf>
    <xf numFmtId="0" fontId="5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/>
    </xf>
    <xf numFmtId="0" fontId="18" fillId="0" borderId="0" xfId="0" applyFont="1" applyAlignment="1">
      <alignment horizontal="right" vertical="top"/>
    </xf>
    <xf numFmtId="4" fontId="18" fillId="0" borderId="0" xfId="0" applyNumberFormat="1" applyFont="1" applyAlignment="1">
      <alignment horizontal="right" vertical="top"/>
    </xf>
    <xf numFmtId="9" fontId="4" fillId="0" borderId="0" xfId="2" applyFont="1" applyAlignment="1">
      <alignment horizontal="center" vertical="top"/>
    </xf>
    <xf numFmtId="43" fontId="6" fillId="3" borderId="0" xfId="0" applyNumberFormat="1" applyFont="1" applyFill="1" applyAlignment="1">
      <alignment horizontal="left" vertical="top"/>
    </xf>
    <xf numFmtId="43" fontId="8" fillId="3" borderId="0" xfId="0" applyNumberFormat="1" applyFont="1" applyFill="1" applyAlignment="1">
      <alignment horizontal="left" vertical="top"/>
    </xf>
    <xf numFmtId="43" fontId="6" fillId="0" borderId="0" xfId="0" applyNumberFormat="1" applyFont="1"/>
    <xf numFmtId="43" fontId="8" fillId="3" borderId="0" xfId="0" applyNumberFormat="1" applyFont="1" applyFill="1" applyAlignment="1">
      <alignment vertical="top"/>
    </xf>
    <xf numFmtId="43" fontId="4" fillId="0" borderId="0" xfId="0" applyNumberFormat="1" applyFont="1" applyAlignment="1">
      <alignment horizontal="center" vertical="top"/>
    </xf>
    <xf numFmtId="164" fontId="8" fillId="3" borderId="0" xfId="0" applyNumberFormat="1" applyFont="1" applyFill="1" applyAlignment="1">
      <alignment horizontal="left" vertical="top"/>
    </xf>
    <xf numFmtId="164" fontId="6" fillId="3" borderId="0" xfId="0" applyNumberFormat="1" applyFont="1" applyFill="1" applyAlignment="1">
      <alignment horizontal="left" vertical="top"/>
    </xf>
    <xf numFmtId="49" fontId="9" fillId="3" borderId="0" xfId="0" applyNumberFormat="1" applyFont="1" applyFill="1" applyAlignment="1">
      <alignment horizontal="center" vertical="center"/>
    </xf>
    <xf numFmtId="10" fontId="6" fillId="3" borderId="0" xfId="2" applyNumberFormat="1" applyFont="1" applyFill="1" applyAlignment="1">
      <alignment horizontal="left" vertical="top"/>
    </xf>
    <xf numFmtId="164" fontId="4" fillId="0" borderId="0" xfId="0" applyNumberFormat="1" applyFont="1" applyFill="1" applyAlignment="1">
      <alignment horizontal="left" vertical="top"/>
    </xf>
    <xf numFmtId="164" fontId="6" fillId="0" borderId="0" xfId="0" applyNumberFormat="1" applyFont="1" applyFill="1"/>
    <xf numFmtId="1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/>
    <xf numFmtId="164" fontId="5" fillId="0" borderId="0" xfId="0" applyNumberFormat="1" applyFont="1" applyFill="1" applyAlignment="1">
      <alignment horizontal="left" vertical="top"/>
    </xf>
    <xf numFmtId="0" fontId="6" fillId="0" borderId="0" xfId="0" applyFont="1" applyFill="1"/>
    <xf numFmtId="43" fontId="4" fillId="0" borderId="0" xfId="0" applyNumberFormat="1" applyFont="1" applyFill="1" applyAlignment="1">
      <alignment horizontal="left" vertical="top"/>
    </xf>
    <xf numFmtId="0" fontId="4" fillId="0" borderId="0" xfId="0" applyFont="1" applyFill="1" applyAlignment="1">
      <alignment horizontal="center" vertical="top"/>
    </xf>
    <xf numFmtId="164" fontId="4" fillId="0" borderId="0" xfId="0" applyNumberFormat="1" applyFont="1" applyFill="1" applyAlignment="1">
      <alignment horizontal="right" vertical="top"/>
    </xf>
    <xf numFmtId="165" fontId="4" fillId="0" borderId="0" xfId="0" applyNumberFormat="1" applyFont="1" applyAlignment="1">
      <alignment horizontal="left" vertical="top"/>
    </xf>
    <xf numFmtId="165" fontId="6" fillId="0" borderId="0" xfId="0" applyNumberFormat="1" applyFont="1"/>
    <xf numFmtId="165" fontId="8" fillId="0" borderId="0" xfId="0" applyNumberFormat="1" applyFont="1"/>
    <xf numFmtId="165" fontId="5" fillId="0" borderId="0" xfId="0" applyNumberFormat="1" applyFont="1" applyAlignment="1">
      <alignment horizontal="left" vertical="top"/>
    </xf>
    <xf numFmtId="165" fontId="12" fillId="3" borderId="0" xfId="0" applyNumberFormat="1" applyFont="1" applyFill="1" applyAlignment="1">
      <alignment horizontal="center"/>
    </xf>
    <xf numFmtId="165" fontId="13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right" vertical="top"/>
    </xf>
    <xf numFmtId="10" fontId="6" fillId="0" borderId="0" xfId="2" applyNumberFormat="1" applyFont="1"/>
    <xf numFmtId="1" fontId="5" fillId="0" borderId="0" xfId="0" applyNumberFormat="1" applyFont="1" applyAlignment="1">
      <alignment horizontal="left" vertical="top"/>
    </xf>
    <xf numFmtId="2" fontId="5" fillId="0" borderId="0" xfId="0" applyNumberFormat="1" applyFont="1" applyAlignment="1">
      <alignment horizontal="left" vertical="top"/>
    </xf>
    <xf numFmtId="4" fontId="19" fillId="0" borderId="8" xfId="3" applyNumberFormat="1" applyFont="1" applyFill="1" applyBorder="1" applyAlignment="1">
      <alignment horizontal="right" vertical="top"/>
    </xf>
    <xf numFmtId="0" fontId="7" fillId="4" borderId="9" xfId="0" applyFont="1" applyFill="1" applyBorder="1" applyAlignment="1">
      <alignment horizontal="center" wrapText="1"/>
    </xf>
    <xf numFmtId="43" fontId="7" fillId="4" borderId="9" xfId="0" applyNumberFormat="1" applyFont="1" applyFill="1" applyBorder="1" applyAlignment="1">
      <alignment horizontal="center" wrapText="1"/>
    </xf>
    <xf numFmtId="0" fontId="20" fillId="0" borderId="0" xfId="0" applyFont="1"/>
    <xf numFmtId="0" fontId="20" fillId="0" borderId="10" xfId="0" applyFont="1" applyBorder="1" applyAlignment="1">
      <alignment horizontal="center"/>
    </xf>
    <xf numFmtId="0" fontId="20" fillId="0" borderId="10" xfId="0" applyFont="1" applyBorder="1"/>
    <xf numFmtId="0" fontId="20" fillId="0" borderId="10" xfId="0" applyFont="1" applyBorder="1" applyAlignment="1">
      <alignment vertical="center" wrapText="1"/>
    </xf>
    <xf numFmtId="0" fontId="20" fillId="3" borderId="10" xfId="0" applyFont="1" applyFill="1" applyBorder="1" applyAlignment="1">
      <alignment horizontal="center"/>
    </xf>
    <xf numFmtId="43" fontId="20" fillId="0" borderId="10" xfId="0" applyNumberFormat="1" applyFont="1" applyBorder="1"/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vertical="center" wrapText="1"/>
    </xf>
    <xf numFmtId="167" fontId="20" fillId="0" borderId="0" xfId="0" applyNumberFormat="1" applyFont="1"/>
    <xf numFmtId="0" fontId="20" fillId="3" borderId="0" xfId="0" applyFont="1" applyFill="1" applyAlignment="1">
      <alignment horizontal="center"/>
    </xf>
    <xf numFmtId="43" fontId="20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7" fontId="7" fillId="0" borderId="0" xfId="0" applyNumberFormat="1" applyFont="1"/>
    <xf numFmtId="0" fontId="7" fillId="0" borderId="0" xfId="0" applyFont="1" applyAlignment="1">
      <alignment horizontal="left"/>
    </xf>
    <xf numFmtId="43" fontId="7" fillId="0" borderId="0" xfId="0" applyNumberFormat="1" applyFont="1"/>
    <xf numFmtId="40" fontId="20" fillId="0" borderId="10" xfId="0" applyNumberFormat="1" applyFont="1" applyBorder="1"/>
    <xf numFmtId="43" fontId="21" fillId="0" borderId="0" xfId="0" applyNumberFormat="1" applyFont="1"/>
  </cellXfs>
  <cellStyles count="4">
    <cellStyle name="Incorreto" xfId="3" builtinId="27"/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opLeftCell="A64" workbookViewId="0">
      <selection activeCell="H12" sqref="H12"/>
    </sheetView>
  </sheetViews>
  <sheetFormatPr defaultColWidth="13.25" defaultRowHeight="12.75"/>
  <cols>
    <col min="1" max="1" width="3.75" style="9" customWidth="1"/>
    <col min="2" max="2" width="4.375" style="55" customWidth="1"/>
    <col min="3" max="3" width="3.875" style="20" customWidth="1"/>
    <col min="4" max="4" width="3.25" style="9" customWidth="1"/>
    <col min="5" max="6" width="13.25" style="9"/>
    <col min="7" max="7" width="2.875" style="9" customWidth="1"/>
    <col min="8" max="8" width="13.25" style="97"/>
    <col min="9" max="9" width="13.25" style="21"/>
    <col min="10" max="10" width="10.5" style="9" customWidth="1"/>
    <col min="11" max="16384" width="13.25" style="9"/>
  </cols>
  <sheetData>
    <row r="1" spans="1:10" s="2" customFormat="1">
      <c r="A1" s="1" t="s">
        <v>0</v>
      </c>
      <c r="E1" s="3"/>
      <c r="H1" s="45"/>
    </row>
    <row r="2" spans="1:10" s="2" customFormat="1">
      <c r="A2" s="1" t="s">
        <v>1</v>
      </c>
      <c r="E2" s="3"/>
      <c r="H2" s="45"/>
    </row>
    <row r="3" spans="1:10" s="2" customFormat="1">
      <c r="A3" s="1" t="s">
        <v>2</v>
      </c>
      <c r="E3" s="3"/>
      <c r="H3" s="45"/>
    </row>
    <row r="4" spans="1:10" s="2" customFormat="1">
      <c r="A4" s="1" t="s">
        <v>3</v>
      </c>
      <c r="E4" s="3"/>
      <c r="H4" s="45"/>
    </row>
    <row r="5" spans="1:10" ht="15" customHeight="1">
      <c r="A5" s="4"/>
      <c r="B5" s="5"/>
      <c r="C5" s="6"/>
      <c r="D5" s="7"/>
      <c r="E5" s="6"/>
      <c r="F5" s="8"/>
      <c r="I5" s="9"/>
    </row>
    <row r="6" spans="1:10" ht="15" customHeight="1">
      <c r="A6" s="10" t="s">
        <v>118</v>
      </c>
      <c r="B6" s="11"/>
      <c r="C6" s="12"/>
      <c r="D6" s="13"/>
      <c r="E6" s="12"/>
      <c r="F6" s="14"/>
      <c r="I6" s="9"/>
    </row>
    <row r="7" spans="1:10" ht="35.25" customHeight="1">
      <c r="A7" s="15"/>
      <c r="B7" s="16"/>
      <c r="C7" s="17"/>
      <c r="H7" s="104">
        <v>2024</v>
      </c>
      <c r="I7" s="18">
        <v>2023</v>
      </c>
    </row>
    <row r="8" spans="1:10" ht="15" customHeight="1">
      <c r="A8" s="10" t="s">
        <v>4</v>
      </c>
      <c r="B8" s="19"/>
    </row>
    <row r="9" spans="1:10" ht="15" customHeight="1">
      <c r="A9" s="10"/>
      <c r="B9" s="22" t="s">
        <v>5</v>
      </c>
      <c r="H9" s="98">
        <f>H10</f>
        <v>117019.56999999999</v>
      </c>
      <c r="I9" s="23">
        <f>I10</f>
        <v>63372.14</v>
      </c>
      <c r="J9" s="105">
        <f>(H9/I9)-1</f>
        <v>0.84654597430353462</v>
      </c>
    </row>
    <row r="10" spans="1:10" ht="15" customHeight="1">
      <c r="A10" s="10"/>
      <c r="B10" s="19"/>
      <c r="C10" s="17" t="s">
        <v>6</v>
      </c>
      <c r="H10" s="23">
        <f>H11+H14+H26+H22+H29</f>
        <v>117019.56999999999</v>
      </c>
      <c r="I10" s="23">
        <f>I11+I14+I26+I29</f>
        <v>63372.14</v>
      </c>
      <c r="J10" s="105">
        <f t="shared" ref="J10:J71" si="0">(H10/I10)-1</f>
        <v>0.84654597430353462</v>
      </c>
    </row>
    <row r="11" spans="1:10" ht="15" customHeight="1">
      <c r="A11" s="24"/>
      <c r="B11" s="25"/>
      <c r="D11" s="26" t="s">
        <v>7</v>
      </c>
      <c r="H11" s="98">
        <f>H12</f>
        <v>4410.6400000000003</v>
      </c>
      <c r="I11" s="23">
        <f>I12</f>
        <v>8569.2900000000009</v>
      </c>
      <c r="J11" s="105">
        <f t="shared" si="0"/>
        <v>-0.48529691491360427</v>
      </c>
    </row>
    <row r="12" spans="1:10" ht="15" customHeight="1">
      <c r="A12" s="24"/>
      <c r="B12" s="25"/>
      <c r="E12" s="9" t="s">
        <v>8</v>
      </c>
      <c r="H12" s="97">
        <v>4410.6400000000003</v>
      </c>
      <c r="I12" s="21">
        <v>8569.2900000000009</v>
      </c>
      <c r="J12" s="105">
        <f t="shared" si="0"/>
        <v>-0.48529691491360427</v>
      </c>
    </row>
    <row r="13" spans="1:10" ht="15" hidden="1" customHeight="1">
      <c r="A13" s="27"/>
      <c r="B13" s="28"/>
      <c r="J13" s="105" t="e">
        <f t="shared" si="0"/>
        <v>#DIV/0!</v>
      </c>
    </row>
    <row r="14" spans="1:10" s="26" customFormat="1" ht="15" customHeight="1">
      <c r="A14" s="24"/>
      <c r="B14" s="25"/>
      <c r="C14" s="17" t="s">
        <v>9</v>
      </c>
      <c r="H14" s="98">
        <f>H19</f>
        <v>87726.18</v>
      </c>
      <c r="I14" s="23">
        <f>I19+I22</f>
        <v>52271.39</v>
      </c>
      <c r="J14" s="105">
        <f t="shared" si="0"/>
        <v>0.67828290007210423</v>
      </c>
    </row>
    <row r="15" spans="1:10" ht="15" hidden="1" customHeight="1">
      <c r="A15" s="10"/>
      <c r="B15" s="19"/>
      <c r="J15" s="105" t="e">
        <f t="shared" si="0"/>
        <v>#DIV/0!</v>
      </c>
    </row>
    <row r="16" spans="1:10" ht="15" hidden="1" customHeight="1">
      <c r="A16" s="10"/>
      <c r="B16" s="19"/>
      <c r="J16" s="105" t="e">
        <f t="shared" si="0"/>
        <v>#DIV/0!</v>
      </c>
    </row>
    <row r="17" spans="1:10" ht="15" hidden="1" customHeight="1">
      <c r="A17" s="4"/>
      <c r="B17" s="29"/>
      <c r="J17" s="105" t="e">
        <f t="shared" si="0"/>
        <v>#DIV/0!</v>
      </c>
    </row>
    <row r="18" spans="1:10" ht="15" hidden="1" customHeight="1">
      <c r="A18" s="4"/>
      <c r="B18" s="29"/>
      <c r="J18" s="105" t="e">
        <f t="shared" si="0"/>
        <v>#DIV/0!</v>
      </c>
    </row>
    <row r="19" spans="1:10" ht="15" customHeight="1">
      <c r="A19" s="24"/>
      <c r="B19" s="25"/>
      <c r="D19" s="26" t="s">
        <v>10</v>
      </c>
      <c r="H19" s="23">
        <f>H20+H21</f>
        <v>87726.18</v>
      </c>
      <c r="I19" s="23">
        <f>I20</f>
        <v>39476.22</v>
      </c>
      <c r="J19" s="105">
        <f t="shared" si="0"/>
        <v>1.2222538024157328</v>
      </c>
    </row>
    <row r="20" spans="1:10" ht="15" customHeight="1">
      <c r="A20" s="24"/>
      <c r="B20" s="25"/>
      <c r="E20" s="9" t="s">
        <v>11</v>
      </c>
      <c r="H20" s="97">
        <v>3</v>
      </c>
      <c r="I20" s="21">
        <v>39476.22</v>
      </c>
      <c r="J20" s="105">
        <f t="shared" si="0"/>
        <v>-0.99992400488192634</v>
      </c>
    </row>
    <row r="21" spans="1:10" ht="15" customHeight="1">
      <c r="A21" s="24"/>
      <c r="B21" s="25"/>
      <c r="E21" s="9" t="s">
        <v>111</v>
      </c>
      <c r="H21" s="97">
        <v>87723.18</v>
      </c>
      <c r="J21" s="105">
        <v>1</v>
      </c>
    </row>
    <row r="22" spans="1:10" ht="15" customHeight="1">
      <c r="A22" s="27"/>
      <c r="B22" s="28"/>
      <c r="C22" s="17" t="s">
        <v>12</v>
      </c>
      <c r="H22" s="98">
        <f>H23</f>
        <v>14717.19</v>
      </c>
      <c r="I22" s="23">
        <f>I23</f>
        <v>12795.17</v>
      </c>
      <c r="J22" s="105">
        <f t="shared" si="0"/>
        <v>0.15021449500084794</v>
      </c>
    </row>
    <row r="23" spans="1:10" ht="15" customHeight="1">
      <c r="A23" s="4"/>
      <c r="B23" s="29"/>
      <c r="D23" s="26" t="s">
        <v>10</v>
      </c>
      <c r="H23" s="23">
        <f>H25+H24</f>
        <v>14717.19</v>
      </c>
      <c r="I23" s="23">
        <f>I25+I24</f>
        <v>12795.17</v>
      </c>
      <c r="J23" s="105">
        <f t="shared" si="0"/>
        <v>0.15021449500084794</v>
      </c>
    </row>
    <row r="24" spans="1:10" ht="15" customHeight="1">
      <c r="A24" s="4"/>
      <c r="B24" s="29"/>
      <c r="D24" s="26"/>
      <c r="E24" s="9" t="s">
        <v>13</v>
      </c>
      <c r="H24" s="97">
        <v>14642.24</v>
      </c>
      <c r="I24" s="21">
        <v>12720.22</v>
      </c>
      <c r="J24" s="105">
        <f t="shared" si="0"/>
        <v>0.15109958790020928</v>
      </c>
    </row>
    <row r="25" spans="1:10" s="2" customFormat="1">
      <c r="A25" s="30"/>
      <c r="B25" s="31"/>
      <c r="C25" s="32"/>
      <c r="E25" s="2" t="s">
        <v>14</v>
      </c>
      <c r="H25" s="45">
        <v>74.95</v>
      </c>
      <c r="I25" s="33">
        <v>74.95</v>
      </c>
      <c r="J25" s="105">
        <f t="shared" si="0"/>
        <v>0</v>
      </c>
    </row>
    <row r="26" spans="1:10" s="26" customFormat="1" ht="15" customHeight="1">
      <c r="A26" s="10"/>
      <c r="B26" s="11"/>
      <c r="C26" s="17" t="s">
        <v>15</v>
      </c>
      <c r="H26" s="98">
        <f>H27</f>
        <v>48.58</v>
      </c>
      <c r="I26" s="23">
        <f>I27</f>
        <v>48.58</v>
      </c>
      <c r="J26" s="105">
        <f t="shared" si="0"/>
        <v>0</v>
      </c>
    </row>
    <row r="27" spans="1:10" s="26" customFormat="1" ht="15" customHeight="1">
      <c r="A27" s="10"/>
      <c r="B27" s="11"/>
      <c r="C27" s="17"/>
      <c r="D27" s="26" t="s">
        <v>10</v>
      </c>
      <c r="H27" s="98">
        <f>H28</f>
        <v>48.58</v>
      </c>
      <c r="I27" s="23">
        <f>I28</f>
        <v>48.58</v>
      </c>
      <c r="J27" s="105">
        <f t="shared" si="0"/>
        <v>0</v>
      </c>
    </row>
    <row r="28" spans="1:10" ht="15" customHeight="1">
      <c r="A28" s="4"/>
      <c r="B28" s="5"/>
      <c r="E28" s="9" t="s">
        <v>16</v>
      </c>
      <c r="H28" s="97">
        <v>48.58</v>
      </c>
      <c r="I28" s="21">
        <v>48.58</v>
      </c>
      <c r="J28" s="105">
        <f t="shared" si="0"/>
        <v>0</v>
      </c>
    </row>
    <row r="29" spans="1:10" ht="15" customHeight="1">
      <c r="A29" s="4"/>
      <c r="B29" s="5"/>
      <c r="C29" s="17" t="s">
        <v>17</v>
      </c>
      <c r="H29" s="23">
        <f>H30</f>
        <v>10116.98</v>
      </c>
      <c r="I29" s="23">
        <f>I30</f>
        <v>2482.88</v>
      </c>
      <c r="J29" s="105">
        <f t="shared" si="0"/>
        <v>3.0746955148859385</v>
      </c>
    </row>
    <row r="30" spans="1:10" ht="15" customHeight="1">
      <c r="A30" s="4"/>
      <c r="B30" s="5"/>
      <c r="E30" s="9" t="s">
        <v>18</v>
      </c>
      <c r="H30" s="97">
        <f>H31</f>
        <v>10116.98</v>
      </c>
      <c r="I30" s="21">
        <f>I31</f>
        <v>2482.88</v>
      </c>
      <c r="J30" s="105">
        <f t="shared" si="0"/>
        <v>3.0746955148859385</v>
      </c>
    </row>
    <row r="31" spans="1:10" ht="15" customHeight="1">
      <c r="A31" s="4"/>
      <c r="B31" s="5"/>
      <c r="E31" s="9" t="s">
        <v>19</v>
      </c>
      <c r="H31" s="97">
        <v>10116.98</v>
      </c>
      <c r="I31" s="21">
        <v>2482.88</v>
      </c>
      <c r="J31" s="105">
        <f t="shared" si="0"/>
        <v>3.0746955148859385</v>
      </c>
    </row>
    <row r="32" spans="1:10" s="26" customFormat="1" ht="15" customHeight="1">
      <c r="A32" s="10"/>
      <c r="B32" s="34" t="s">
        <v>20</v>
      </c>
      <c r="C32" s="17"/>
      <c r="H32" s="23">
        <f>H33</f>
        <v>131629.62</v>
      </c>
      <c r="I32" s="23">
        <f>I33</f>
        <v>18216</v>
      </c>
      <c r="J32" s="105">
        <f t="shared" si="0"/>
        <v>6.2260441370223978</v>
      </c>
    </row>
    <row r="33" spans="1:11" s="26" customFormat="1" ht="15" customHeight="1">
      <c r="A33" s="10"/>
      <c r="B33" s="11"/>
      <c r="C33" s="17" t="s">
        <v>21</v>
      </c>
      <c r="H33" s="98">
        <f>H34</f>
        <v>131629.62</v>
      </c>
      <c r="I33" s="23">
        <f>I34+I38</f>
        <v>18216</v>
      </c>
      <c r="J33" s="105">
        <f t="shared" si="0"/>
        <v>6.2260441370223978</v>
      </c>
    </row>
    <row r="34" spans="1:11" s="26" customFormat="1" ht="15" customHeight="1">
      <c r="A34" s="10"/>
      <c r="B34" s="11"/>
      <c r="C34" s="17"/>
      <c r="D34" s="26" t="s">
        <v>10</v>
      </c>
      <c r="H34" s="98">
        <f>H35+H38+H41</f>
        <v>131629.62</v>
      </c>
      <c r="I34" s="23">
        <f>I35</f>
        <v>10000</v>
      </c>
      <c r="J34" s="105">
        <f t="shared" si="0"/>
        <v>12.162962</v>
      </c>
    </row>
    <row r="35" spans="1:11" s="26" customFormat="1" ht="15" customHeight="1">
      <c r="A35" s="10"/>
      <c r="B35" s="11"/>
      <c r="C35" s="17"/>
      <c r="E35" s="26" t="s">
        <v>22</v>
      </c>
      <c r="H35" s="98">
        <f>H36+H37</f>
        <v>122015.23</v>
      </c>
      <c r="I35" s="23">
        <f>I36</f>
        <v>10000</v>
      </c>
      <c r="J35" s="105">
        <f t="shared" si="0"/>
        <v>11.201523</v>
      </c>
      <c r="K35" s="98"/>
    </row>
    <row r="36" spans="1:11" ht="15" customHeight="1">
      <c r="A36" s="4"/>
      <c r="B36" s="5"/>
      <c r="E36" s="9" t="s">
        <v>23</v>
      </c>
      <c r="H36" s="97">
        <v>10000</v>
      </c>
      <c r="I36" s="21">
        <v>10000</v>
      </c>
      <c r="J36" s="105">
        <f t="shared" si="0"/>
        <v>0</v>
      </c>
    </row>
    <row r="37" spans="1:11" ht="15" customHeight="1">
      <c r="A37" s="4"/>
      <c r="B37" s="5"/>
      <c r="E37" s="9" t="s">
        <v>112</v>
      </c>
      <c r="H37" s="97">
        <v>112015.23</v>
      </c>
      <c r="J37" s="105">
        <v>1</v>
      </c>
    </row>
    <row r="38" spans="1:11" s="26" customFormat="1" ht="15" customHeight="1">
      <c r="A38" s="10"/>
      <c r="B38" s="11"/>
      <c r="C38" s="17"/>
      <c r="E38" s="26" t="s">
        <v>24</v>
      </c>
      <c r="H38" s="98">
        <f>H39+H40</f>
        <v>11118.49</v>
      </c>
      <c r="I38" s="35">
        <f>I39+I40</f>
        <v>8216</v>
      </c>
      <c r="J38" s="105">
        <f t="shared" si="0"/>
        <v>0.35327288218110997</v>
      </c>
      <c r="K38" s="98"/>
    </row>
    <row r="39" spans="1:11" s="26" customFormat="1" ht="15" customHeight="1">
      <c r="A39" s="10"/>
      <c r="B39" s="11"/>
      <c r="C39" s="17"/>
      <c r="E39" s="9" t="s">
        <v>25</v>
      </c>
      <c r="H39" s="97">
        <v>7196</v>
      </c>
      <c r="I39" s="36">
        <v>7196</v>
      </c>
      <c r="J39" s="105">
        <f t="shared" si="0"/>
        <v>0</v>
      </c>
    </row>
    <row r="40" spans="1:11" ht="15" customHeight="1">
      <c r="A40" s="4"/>
      <c r="B40" s="5"/>
      <c r="E40" s="9" t="s">
        <v>26</v>
      </c>
      <c r="H40" s="97">
        <v>3922.49</v>
      </c>
      <c r="I40" s="36">
        <v>1020</v>
      </c>
      <c r="J40" s="105">
        <f t="shared" si="0"/>
        <v>2.845578431372549</v>
      </c>
    </row>
    <row r="41" spans="1:11" ht="15" customHeight="1">
      <c r="A41" s="4"/>
      <c r="B41" s="5"/>
      <c r="E41" s="26" t="s">
        <v>113</v>
      </c>
      <c r="H41" s="102">
        <f>H42+H43</f>
        <v>-1504.1</v>
      </c>
      <c r="I41" s="36"/>
      <c r="J41" s="105">
        <v>1</v>
      </c>
    </row>
    <row r="42" spans="1:11" ht="15" customHeight="1">
      <c r="A42" s="4"/>
      <c r="B42" s="5"/>
      <c r="E42" s="9" t="s">
        <v>114</v>
      </c>
      <c r="H42" s="103">
        <v>-719.6</v>
      </c>
      <c r="I42" s="36"/>
      <c r="J42" s="105">
        <v>1</v>
      </c>
    </row>
    <row r="43" spans="1:11" ht="15" customHeight="1">
      <c r="A43" s="4"/>
      <c r="B43" s="5"/>
      <c r="E43" s="9" t="s">
        <v>115</v>
      </c>
      <c r="H43" s="103">
        <v>-784.5</v>
      </c>
      <c r="I43" s="36"/>
      <c r="J43" s="105">
        <v>1</v>
      </c>
    </row>
    <row r="44" spans="1:11" s="26" customFormat="1" ht="15" customHeight="1">
      <c r="A44" s="10" t="s">
        <v>27</v>
      </c>
      <c r="B44" s="11"/>
      <c r="C44" s="17"/>
      <c r="H44" s="98">
        <f>H9+H32</f>
        <v>248649.19</v>
      </c>
      <c r="I44" s="23">
        <f>I9++I32</f>
        <v>81588.14</v>
      </c>
      <c r="J44" s="105">
        <f t="shared" si="0"/>
        <v>2.0476143959158772</v>
      </c>
    </row>
    <row r="45" spans="1:11" s="26" customFormat="1" ht="15" customHeight="1">
      <c r="A45" s="10"/>
      <c r="B45" s="11"/>
      <c r="C45" s="17"/>
      <c r="H45" s="98"/>
      <c r="I45" s="23"/>
      <c r="J45" s="105"/>
    </row>
    <row r="46" spans="1:11" s="2" customFormat="1" ht="14.25">
      <c r="A46" s="37" t="s">
        <v>119</v>
      </c>
      <c r="B46" s="37"/>
      <c r="C46" s="37"/>
      <c r="D46" s="37"/>
      <c r="E46" s="38"/>
      <c r="F46" s="39"/>
      <c r="H46" s="45"/>
      <c r="J46" s="105"/>
    </row>
    <row r="47" spans="1:11" s="41" customFormat="1" ht="14.25">
      <c r="A47" s="40"/>
      <c r="E47" s="42"/>
      <c r="F47" s="43"/>
      <c r="H47" s="99"/>
      <c r="J47" s="105"/>
    </row>
    <row r="48" spans="1:11" s="41" customFormat="1" ht="14.25">
      <c r="A48" s="40"/>
      <c r="E48" s="42"/>
      <c r="F48" s="43"/>
      <c r="H48" s="99"/>
      <c r="J48" s="105"/>
    </row>
    <row r="49" spans="1:10" s="41" customFormat="1" ht="14.25">
      <c r="A49" s="40"/>
      <c r="E49" s="42"/>
      <c r="F49" s="43"/>
      <c r="H49" s="99"/>
      <c r="J49" s="105"/>
    </row>
    <row r="50" spans="1:10" s="2" customFormat="1" ht="14.25" customHeight="1">
      <c r="E50" s="44" t="s">
        <v>29</v>
      </c>
      <c r="G50" s="45"/>
      <c r="H50" s="45"/>
      <c r="I50" s="46" t="s">
        <v>30</v>
      </c>
      <c r="J50" s="105"/>
    </row>
    <row r="51" spans="1:10" s="2" customFormat="1" ht="14.25" customHeight="1">
      <c r="E51" s="47" t="s">
        <v>31</v>
      </c>
      <c r="G51" s="45"/>
      <c r="H51" s="45"/>
      <c r="I51" s="46" t="s">
        <v>32</v>
      </c>
      <c r="J51" s="105"/>
    </row>
    <row r="52" spans="1:10" s="2" customFormat="1">
      <c r="E52" s="48" t="s">
        <v>33</v>
      </c>
      <c r="G52" s="45"/>
      <c r="H52" s="45"/>
      <c r="I52" s="49" t="s">
        <v>34</v>
      </c>
      <c r="J52" s="105"/>
    </row>
    <row r="53" spans="1:10" s="26" customFormat="1" ht="15" customHeight="1">
      <c r="A53" s="10"/>
      <c r="B53" s="11"/>
      <c r="C53" s="17"/>
      <c r="H53" s="98"/>
      <c r="I53" s="23"/>
      <c r="J53" s="105"/>
    </row>
    <row r="54" spans="1:10" s="26" customFormat="1" ht="15" customHeight="1">
      <c r="A54" s="10"/>
      <c r="B54" s="11"/>
      <c r="C54" s="17"/>
      <c r="H54" s="98"/>
      <c r="I54" s="23"/>
      <c r="J54" s="105"/>
    </row>
    <row r="55" spans="1:10" s="26" customFormat="1" ht="15" customHeight="1">
      <c r="A55" s="10"/>
      <c r="B55" s="11"/>
      <c r="C55" s="17"/>
      <c r="H55" s="98"/>
      <c r="I55" s="23"/>
      <c r="J55" s="105"/>
    </row>
    <row r="56" spans="1:10" s="2" customFormat="1">
      <c r="A56" s="1" t="s">
        <v>0</v>
      </c>
      <c r="E56" s="3"/>
      <c r="H56" s="45"/>
      <c r="J56" s="105"/>
    </row>
    <row r="57" spans="1:10" s="2" customFormat="1">
      <c r="A57" s="1" t="s">
        <v>1</v>
      </c>
      <c r="E57" s="3"/>
      <c r="H57" s="45"/>
      <c r="J57" s="105"/>
    </row>
    <row r="58" spans="1:10" s="2" customFormat="1">
      <c r="A58" s="1" t="s">
        <v>2</v>
      </c>
      <c r="E58" s="3"/>
      <c r="H58" s="45"/>
      <c r="J58" s="105"/>
    </row>
    <row r="59" spans="1:10" s="2" customFormat="1">
      <c r="A59" s="1" t="s">
        <v>3</v>
      </c>
      <c r="E59" s="3"/>
      <c r="H59" s="45"/>
      <c r="J59" s="105"/>
    </row>
    <row r="60" spans="1:10" ht="15" customHeight="1">
      <c r="A60" s="4"/>
      <c r="B60" s="5"/>
      <c r="C60" s="6"/>
      <c r="D60" s="7"/>
      <c r="E60" s="6"/>
      <c r="F60" s="8"/>
      <c r="I60" s="9"/>
      <c r="J60" s="105"/>
    </row>
    <row r="61" spans="1:10" ht="15" customHeight="1">
      <c r="A61" s="10" t="s">
        <v>118</v>
      </c>
      <c r="B61" s="11"/>
      <c r="C61" s="12"/>
      <c r="D61" s="13"/>
      <c r="E61" s="12"/>
      <c r="F61" s="14"/>
      <c r="I61" s="9"/>
      <c r="J61" s="105"/>
    </row>
    <row r="62" spans="1:10" ht="35.25" customHeight="1">
      <c r="A62" s="15"/>
      <c r="B62" s="16"/>
      <c r="C62" s="17"/>
      <c r="H62" s="104">
        <v>2024</v>
      </c>
      <c r="I62" s="18">
        <v>2023</v>
      </c>
      <c r="J62" s="105"/>
    </row>
    <row r="63" spans="1:10" s="26" customFormat="1" ht="15" customHeight="1">
      <c r="A63" s="10" t="s">
        <v>35</v>
      </c>
      <c r="B63" s="11"/>
      <c r="C63" s="17"/>
      <c r="H63" s="98"/>
      <c r="I63" s="23"/>
      <c r="J63" s="105"/>
    </row>
    <row r="64" spans="1:10" s="53" customFormat="1" ht="15" customHeight="1">
      <c r="A64" s="50"/>
      <c r="B64" s="51" t="s">
        <v>36</v>
      </c>
      <c r="C64" s="52"/>
      <c r="H64" s="100">
        <f t="shared" ref="H64:I66" si="1">H65</f>
        <v>87526.18</v>
      </c>
      <c r="I64" s="54">
        <f t="shared" si="1"/>
        <v>39476.22</v>
      </c>
      <c r="J64" s="105">
        <f t="shared" si="0"/>
        <v>1.2171874612108251</v>
      </c>
    </row>
    <row r="65" spans="1:12" s="26" customFormat="1" ht="15" customHeight="1">
      <c r="A65" s="10"/>
      <c r="B65" s="11"/>
      <c r="C65" s="17" t="s">
        <v>37</v>
      </c>
      <c r="H65" s="98">
        <f t="shared" si="1"/>
        <v>87526.18</v>
      </c>
      <c r="I65" s="23">
        <f t="shared" si="1"/>
        <v>39476.22</v>
      </c>
      <c r="J65" s="105">
        <f t="shared" si="0"/>
        <v>1.2171874612108251</v>
      </c>
    </row>
    <row r="66" spans="1:12" s="26" customFormat="1" ht="15" customHeight="1">
      <c r="A66" s="10"/>
      <c r="B66" s="11"/>
      <c r="C66" s="17"/>
      <c r="D66" s="26" t="s">
        <v>37</v>
      </c>
      <c r="H66" s="98">
        <f t="shared" si="1"/>
        <v>87526.18</v>
      </c>
      <c r="I66" s="23">
        <f t="shared" si="1"/>
        <v>39476.22</v>
      </c>
      <c r="J66" s="105">
        <f t="shared" si="0"/>
        <v>1.2171874612108251</v>
      </c>
    </row>
    <row r="67" spans="1:12" s="26" customFormat="1" ht="15" customHeight="1">
      <c r="A67" s="10"/>
      <c r="B67" s="11"/>
      <c r="C67" s="17"/>
      <c r="E67" s="26" t="s">
        <v>18</v>
      </c>
      <c r="H67" s="98">
        <f>H68+H69</f>
        <v>87526.18</v>
      </c>
      <c r="I67" s="23">
        <f>I68</f>
        <v>39476.22</v>
      </c>
      <c r="J67" s="105">
        <f t="shared" si="0"/>
        <v>1.2171874612108251</v>
      </c>
      <c r="K67" s="98"/>
      <c r="L67" s="98"/>
    </row>
    <row r="68" spans="1:12" ht="15" customHeight="1">
      <c r="A68" s="4"/>
      <c r="B68" s="5"/>
      <c r="E68" s="9" t="s">
        <v>116</v>
      </c>
      <c r="H68" s="97">
        <v>3</v>
      </c>
      <c r="I68" s="21">
        <v>39476.22</v>
      </c>
      <c r="J68" s="105">
        <f t="shared" si="0"/>
        <v>-0.99992400488192634</v>
      </c>
    </row>
    <row r="69" spans="1:12" ht="15" customHeight="1">
      <c r="A69" s="4"/>
      <c r="B69" s="5"/>
      <c r="E69" s="9" t="s">
        <v>117</v>
      </c>
      <c r="H69" s="97">
        <v>87523.18</v>
      </c>
      <c r="J69" s="105">
        <v>1</v>
      </c>
    </row>
    <row r="70" spans="1:12" s="26" customFormat="1" ht="15" customHeight="1">
      <c r="A70" s="10"/>
      <c r="B70" s="34" t="s">
        <v>38</v>
      </c>
      <c r="C70" s="17"/>
      <c r="H70" s="98">
        <f>H71+H75+H78</f>
        <v>161123.01</v>
      </c>
      <c r="I70" s="23">
        <f>I71+I75+I78</f>
        <v>42111.92</v>
      </c>
      <c r="J70" s="105">
        <f t="shared" si="0"/>
        <v>2.8260665863726948</v>
      </c>
    </row>
    <row r="71" spans="1:12" s="26" customFormat="1" ht="15" customHeight="1">
      <c r="A71" s="50"/>
      <c r="B71" s="11"/>
      <c r="C71" s="17" t="s">
        <v>39</v>
      </c>
      <c r="H71" s="98">
        <f>H72</f>
        <v>18679.810000000001</v>
      </c>
      <c r="I71" s="23">
        <f>I72</f>
        <v>18679.810000000001</v>
      </c>
      <c r="J71" s="105">
        <f t="shared" si="0"/>
        <v>0</v>
      </c>
    </row>
    <row r="72" spans="1:12" s="26" customFormat="1" ht="15" customHeight="1">
      <c r="A72" s="10"/>
      <c r="B72" s="11"/>
      <c r="C72" s="17"/>
      <c r="D72" s="26" t="s">
        <v>38</v>
      </c>
      <c r="H72" s="98">
        <f>H73</f>
        <v>18679.810000000001</v>
      </c>
      <c r="I72" s="23">
        <f>I73</f>
        <v>18679.810000000001</v>
      </c>
      <c r="J72" s="105">
        <f t="shared" ref="J72:J82" si="2">(H72/I72)-1</f>
        <v>0</v>
      </c>
    </row>
    <row r="73" spans="1:12" s="26" customFormat="1" ht="15" customHeight="1">
      <c r="A73" s="10"/>
      <c r="B73" s="11"/>
      <c r="C73" s="17"/>
      <c r="E73" s="9" t="s">
        <v>40</v>
      </c>
      <c r="H73" s="98">
        <f>H74</f>
        <v>18679.810000000001</v>
      </c>
      <c r="I73" s="23">
        <v>18679.810000000001</v>
      </c>
      <c r="J73" s="105">
        <f t="shared" si="2"/>
        <v>0</v>
      </c>
    </row>
    <row r="74" spans="1:12" ht="15" customHeight="1">
      <c r="A74" s="4"/>
      <c r="B74" s="5"/>
      <c r="E74" s="9" t="s">
        <v>41</v>
      </c>
      <c r="H74" s="97">
        <v>18679.810000000001</v>
      </c>
      <c r="I74" s="21">
        <v>18679.810000000001</v>
      </c>
      <c r="J74" s="105">
        <f t="shared" si="2"/>
        <v>0</v>
      </c>
    </row>
    <row r="75" spans="1:12" s="26" customFormat="1" ht="15" customHeight="1">
      <c r="A75" s="10" t="s">
        <v>42</v>
      </c>
      <c r="B75" s="11"/>
      <c r="C75" s="17"/>
      <c r="H75" s="98">
        <f>H76</f>
        <v>4816.3599999999997</v>
      </c>
      <c r="I75" s="23">
        <v>4816.3599999999997</v>
      </c>
      <c r="J75" s="105">
        <f t="shared" si="2"/>
        <v>0</v>
      </c>
    </row>
    <row r="76" spans="1:12" ht="15" customHeight="1">
      <c r="A76" s="4"/>
      <c r="B76" s="5"/>
      <c r="C76" s="20" t="s">
        <v>43</v>
      </c>
      <c r="H76" s="97">
        <f>H77</f>
        <v>4816.3599999999997</v>
      </c>
      <c r="I76" s="21">
        <v>4816.3599999999997</v>
      </c>
      <c r="J76" s="105">
        <f t="shared" si="2"/>
        <v>0</v>
      </c>
    </row>
    <row r="77" spans="1:12" ht="15" customHeight="1">
      <c r="A77" s="4"/>
      <c r="B77" s="5"/>
      <c r="D77" s="9" t="s">
        <v>44</v>
      </c>
      <c r="H77" s="97">
        <v>4816.3599999999997</v>
      </c>
      <c r="I77" s="21">
        <v>4816.3599999999997</v>
      </c>
      <c r="J77" s="105">
        <f t="shared" si="2"/>
        <v>0</v>
      </c>
    </row>
    <row r="78" spans="1:12" ht="15" customHeight="1">
      <c r="A78" s="10" t="s">
        <v>45</v>
      </c>
      <c r="B78" s="5"/>
      <c r="H78" s="98">
        <f>H79</f>
        <v>137626.84</v>
      </c>
      <c r="I78" s="23">
        <v>18615.75</v>
      </c>
      <c r="J78" s="105">
        <f t="shared" si="2"/>
        <v>6.3930322442018186</v>
      </c>
    </row>
    <row r="79" spans="1:12" ht="15" customHeight="1">
      <c r="A79" s="4"/>
      <c r="B79" s="5"/>
      <c r="C79" s="20" t="s">
        <v>46</v>
      </c>
      <c r="H79" s="97">
        <f>H80</f>
        <v>137626.84</v>
      </c>
      <c r="I79" s="21">
        <v>18615.75</v>
      </c>
      <c r="J79" s="105">
        <f t="shared" si="2"/>
        <v>6.3930322442018186</v>
      </c>
    </row>
    <row r="80" spans="1:12" ht="15" customHeight="1">
      <c r="A80" s="4"/>
      <c r="B80" s="5"/>
      <c r="D80" s="9" t="s">
        <v>47</v>
      </c>
      <c r="H80" s="97">
        <v>137626.84</v>
      </c>
      <c r="I80" s="21">
        <v>18615.75</v>
      </c>
      <c r="J80" s="105">
        <f t="shared" si="2"/>
        <v>6.3930322442018186</v>
      </c>
    </row>
    <row r="81" spans="1:10" ht="15" customHeight="1">
      <c r="A81" s="4"/>
      <c r="B81" s="5"/>
      <c r="J81" s="105"/>
    </row>
    <row r="82" spans="1:10" s="26" customFormat="1" ht="15" customHeight="1">
      <c r="A82" s="10" t="s">
        <v>48</v>
      </c>
      <c r="B82" s="11"/>
      <c r="C82" s="17"/>
      <c r="H82" s="98">
        <f>H64+H70</f>
        <v>248649.19</v>
      </c>
      <c r="I82" s="23">
        <f>I64+I70</f>
        <v>81588.14</v>
      </c>
      <c r="J82" s="105">
        <f t="shared" si="2"/>
        <v>2.0476143959158772</v>
      </c>
    </row>
    <row r="83" spans="1:10" ht="15" customHeight="1"/>
    <row r="84" spans="1:10" s="2" customFormat="1">
      <c r="A84" s="37" t="s">
        <v>119</v>
      </c>
      <c r="B84" s="56"/>
      <c r="C84" s="32"/>
      <c r="H84" s="45"/>
      <c r="I84" s="33"/>
    </row>
    <row r="85" spans="1:10" s="2" customFormat="1">
      <c r="A85" s="30"/>
      <c r="B85" s="31"/>
      <c r="C85" s="32"/>
      <c r="H85" s="45"/>
      <c r="I85" s="33"/>
    </row>
    <row r="86" spans="1:10" s="2" customFormat="1">
      <c r="A86" s="30"/>
      <c r="B86" s="31"/>
      <c r="C86" s="32"/>
      <c r="H86" s="45"/>
      <c r="I86" s="33"/>
    </row>
    <row r="87" spans="1:10" s="2" customFormat="1">
      <c r="A87" s="30"/>
      <c r="B87" s="31"/>
      <c r="C87" s="32"/>
      <c r="H87" s="45"/>
      <c r="I87" s="33"/>
    </row>
    <row r="88" spans="1:10" s="2" customFormat="1">
      <c r="A88" s="30"/>
      <c r="B88" s="31"/>
      <c r="C88" s="32"/>
      <c r="H88" s="45"/>
      <c r="I88" s="33"/>
    </row>
    <row r="89" spans="1:10" s="2" customFormat="1">
      <c r="A89" s="30"/>
      <c r="B89" s="31"/>
      <c r="C89" s="32"/>
      <c r="H89" s="45"/>
      <c r="I89" s="33"/>
    </row>
    <row r="90" spans="1:10" s="2" customFormat="1" ht="14.25" customHeight="1">
      <c r="E90" s="44" t="s">
        <v>29</v>
      </c>
      <c r="G90" s="57"/>
      <c r="H90" s="101"/>
      <c r="I90" s="46" t="s">
        <v>30</v>
      </c>
    </row>
    <row r="91" spans="1:10" s="2" customFormat="1" ht="14.25" customHeight="1">
      <c r="E91" s="47" t="s">
        <v>31</v>
      </c>
      <c r="G91" s="57"/>
      <c r="H91" s="101"/>
      <c r="I91" s="46" t="s">
        <v>32</v>
      </c>
    </row>
    <row r="92" spans="1:10" s="2" customFormat="1">
      <c r="E92" s="48" t="s">
        <v>33</v>
      </c>
      <c r="G92" s="57"/>
      <c r="H92" s="101"/>
      <c r="I92" s="49" t="s">
        <v>34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opLeftCell="A6" workbookViewId="0">
      <selection activeCell="H79" sqref="H79"/>
    </sheetView>
  </sheetViews>
  <sheetFormatPr defaultColWidth="13.25" defaultRowHeight="12.75"/>
  <cols>
    <col min="1" max="1" width="3.75" style="9" customWidth="1"/>
    <col min="2" max="2" width="4.375" style="55" customWidth="1"/>
    <col min="3" max="3" width="3.875" style="20" customWidth="1"/>
    <col min="4" max="4" width="3.25" style="9" customWidth="1"/>
    <col min="5" max="7" width="13.25" style="9"/>
    <col min="8" max="8" width="13.25" style="97"/>
    <col min="9" max="16384" width="13.25" style="9"/>
  </cols>
  <sheetData>
    <row r="1" spans="1:8" s="2" customFormat="1">
      <c r="A1" s="1" t="s">
        <v>0</v>
      </c>
      <c r="E1" s="3"/>
      <c r="H1" s="45"/>
    </row>
    <row r="2" spans="1:8" s="2" customFormat="1">
      <c r="A2" s="1" t="s">
        <v>1</v>
      </c>
      <c r="E2" s="3"/>
      <c r="H2" s="45"/>
    </row>
    <row r="3" spans="1:8" s="2" customFormat="1">
      <c r="A3" s="1" t="s">
        <v>2</v>
      </c>
      <c r="E3" s="3"/>
      <c r="H3" s="45"/>
    </row>
    <row r="4" spans="1:8" s="2" customFormat="1">
      <c r="A4" s="1" t="s">
        <v>3</v>
      </c>
      <c r="E4" s="3"/>
      <c r="H4" s="45"/>
    </row>
    <row r="5" spans="1:8" ht="15" customHeight="1">
      <c r="A5" s="4"/>
      <c r="B5" s="5"/>
      <c r="C5" s="6"/>
      <c r="D5" s="7"/>
      <c r="E5" s="6"/>
      <c r="F5" s="8"/>
    </row>
    <row r="6" spans="1:8" ht="15" customHeight="1">
      <c r="A6" s="10" t="s">
        <v>118</v>
      </c>
      <c r="B6" s="11"/>
      <c r="C6" s="12"/>
      <c r="D6" s="13"/>
      <c r="E6" s="12"/>
      <c r="F6" s="14"/>
    </row>
    <row r="7" spans="1:8" ht="23.25" customHeight="1">
      <c r="A7" s="15"/>
      <c r="B7" s="16"/>
      <c r="C7" s="17"/>
      <c r="H7" s="104">
        <v>2024</v>
      </c>
    </row>
    <row r="8" spans="1:8" ht="15" customHeight="1">
      <c r="A8" s="10" t="s">
        <v>4</v>
      </c>
      <c r="B8" s="19"/>
    </row>
    <row r="9" spans="1:8" ht="15" customHeight="1">
      <c r="A9" s="10"/>
      <c r="B9" s="22" t="s">
        <v>5</v>
      </c>
      <c r="H9" s="98">
        <f>H10</f>
        <v>117019.56999999999</v>
      </c>
    </row>
    <row r="10" spans="1:8" ht="15" customHeight="1">
      <c r="A10" s="10"/>
      <c r="B10" s="19"/>
      <c r="C10" s="17" t="s">
        <v>6</v>
      </c>
      <c r="H10" s="23">
        <f>H11+H14+H26+H22+H29</f>
        <v>117019.56999999999</v>
      </c>
    </row>
    <row r="11" spans="1:8" ht="15" customHeight="1">
      <c r="A11" s="24"/>
      <c r="B11" s="25"/>
      <c r="D11" s="26" t="s">
        <v>7</v>
      </c>
      <c r="H11" s="98">
        <f>H12</f>
        <v>4410.6400000000003</v>
      </c>
    </row>
    <row r="12" spans="1:8" ht="15" customHeight="1">
      <c r="A12" s="24"/>
      <c r="B12" s="25"/>
      <c r="E12" s="9" t="s">
        <v>8</v>
      </c>
      <c r="H12" s="97">
        <v>4410.6400000000003</v>
      </c>
    </row>
    <row r="13" spans="1:8" ht="15" hidden="1" customHeight="1">
      <c r="A13" s="27"/>
      <c r="B13" s="28"/>
    </row>
    <row r="14" spans="1:8" s="26" customFormat="1" ht="15" customHeight="1">
      <c r="A14" s="24"/>
      <c r="B14" s="25"/>
      <c r="C14" s="17" t="s">
        <v>9</v>
      </c>
      <c r="H14" s="98">
        <f>H19</f>
        <v>87726.18</v>
      </c>
    </row>
    <row r="15" spans="1:8" ht="15" hidden="1" customHeight="1">
      <c r="A15" s="10"/>
      <c r="B15" s="19"/>
    </row>
    <row r="16" spans="1:8" ht="15" hidden="1" customHeight="1">
      <c r="A16" s="10"/>
      <c r="B16" s="19"/>
    </row>
    <row r="17" spans="1:8" ht="15" hidden="1" customHeight="1">
      <c r="A17" s="4"/>
      <c r="B17" s="29"/>
    </row>
    <row r="18" spans="1:8" ht="15" hidden="1" customHeight="1">
      <c r="A18" s="4"/>
      <c r="B18" s="29"/>
    </row>
    <row r="19" spans="1:8" ht="15" customHeight="1">
      <c r="A19" s="24"/>
      <c r="B19" s="25"/>
      <c r="D19" s="26" t="s">
        <v>10</v>
      </c>
      <c r="H19" s="23">
        <f>H20+H21</f>
        <v>87726.18</v>
      </c>
    </row>
    <row r="20" spans="1:8" ht="15" customHeight="1">
      <c r="A20" s="24"/>
      <c r="B20" s="25"/>
      <c r="E20" s="9" t="s">
        <v>11</v>
      </c>
      <c r="H20" s="97">
        <v>3</v>
      </c>
    </row>
    <row r="21" spans="1:8" ht="15" customHeight="1">
      <c r="A21" s="24"/>
      <c r="B21" s="25"/>
      <c r="E21" s="9" t="s">
        <v>111</v>
      </c>
      <c r="H21" s="97">
        <v>87723.18</v>
      </c>
    </row>
    <row r="22" spans="1:8" ht="15" customHeight="1">
      <c r="A22" s="27"/>
      <c r="B22" s="28"/>
      <c r="C22" s="17" t="s">
        <v>12</v>
      </c>
      <c r="H22" s="98">
        <f>H23</f>
        <v>14717.19</v>
      </c>
    </row>
    <row r="23" spans="1:8" ht="15" customHeight="1">
      <c r="A23" s="4"/>
      <c r="B23" s="29"/>
      <c r="D23" s="26" t="s">
        <v>10</v>
      </c>
      <c r="H23" s="23">
        <f>H25+H24</f>
        <v>14717.19</v>
      </c>
    </row>
    <row r="24" spans="1:8" ht="15" customHeight="1">
      <c r="A24" s="4"/>
      <c r="B24" s="29"/>
      <c r="D24" s="26"/>
      <c r="E24" s="9" t="s">
        <v>13</v>
      </c>
      <c r="H24" s="97">
        <v>14642.24</v>
      </c>
    </row>
    <row r="25" spans="1:8" s="2" customFormat="1">
      <c r="A25" s="30"/>
      <c r="B25" s="31"/>
      <c r="C25" s="32"/>
      <c r="E25" s="2" t="s">
        <v>14</v>
      </c>
      <c r="H25" s="45">
        <v>74.95</v>
      </c>
    </row>
    <row r="26" spans="1:8" s="26" customFormat="1" ht="15" customHeight="1">
      <c r="A26" s="10"/>
      <c r="B26" s="11"/>
      <c r="C26" s="17" t="s">
        <v>15</v>
      </c>
      <c r="H26" s="98">
        <f>H27</f>
        <v>48.58</v>
      </c>
    </row>
    <row r="27" spans="1:8" s="26" customFormat="1" ht="15" customHeight="1">
      <c r="A27" s="10"/>
      <c r="B27" s="11"/>
      <c r="C27" s="17"/>
      <c r="D27" s="26" t="s">
        <v>10</v>
      </c>
      <c r="H27" s="98">
        <f>H28</f>
        <v>48.58</v>
      </c>
    </row>
    <row r="28" spans="1:8" ht="15" customHeight="1">
      <c r="A28" s="4"/>
      <c r="B28" s="5"/>
      <c r="E28" s="9" t="s">
        <v>16</v>
      </c>
      <c r="H28" s="97">
        <v>48.58</v>
      </c>
    </row>
    <row r="29" spans="1:8" ht="15" customHeight="1">
      <c r="A29" s="4"/>
      <c r="B29" s="5"/>
      <c r="C29" s="17" t="s">
        <v>17</v>
      </c>
      <c r="H29" s="23">
        <f>H30</f>
        <v>10116.98</v>
      </c>
    </row>
    <row r="30" spans="1:8" ht="15" customHeight="1">
      <c r="A30" s="4"/>
      <c r="B30" s="5"/>
      <c r="E30" s="9" t="s">
        <v>18</v>
      </c>
      <c r="H30" s="97">
        <f>H31</f>
        <v>10116.98</v>
      </c>
    </row>
    <row r="31" spans="1:8" ht="15" customHeight="1">
      <c r="A31" s="4"/>
      <c r="B31" s="5"/>
      <c r="E31" s="9" t="s">
        <v>19</v>
      </c>
      <c r="H31" s="97">
        <v>10116.98</v>
      </c>
    </row>
    <row r="32" spans="1:8" s="26" customFormat="1" ht="15" customHeight="1">
      <c r="A32" s="10"/>
      <c r="B32" s="34" t="s">
        <v>20</v>
      </c>
      <c r="C32" s="17"/>
      <c r="H32" s="23">
        <f>H33</f>
        <v>131629.62</v>
      </c>
    </row>
    <row r="33" spans="1:8" s="26" customFormat="1" ht="15" customHeight="1">
      <c r="A33" s="10"/>
      <c r="B33" s="11"/>
      <c r="C33" s="17" t="s">
        <v>21</v>
      </c>
      <c r="H33" s="98">
        <f>H34</f>
        <v>131629.62</v>
      </c>
    </row>
    <row r="34" spans="1:8" s="26" customFormat="1" ht="15" customHeight="1">
      <c r="A34" s="10"/>
      <c r="B34" s="11"/>
      <c r="C34" s="17"/>
      <c r="D34" s="26" t="s">
        <v>10</v>
      </c>
      <c r="H34" s="98">
        <f>H35+H38+H41</f>
        <v>131629.62</v>
      </c>
    </row>
    <row r="35" spans="1:8" s="26" customFormat="1" ht="15" customHeight="1">
      <c r="A35" s="10"/>
      <c r="B35" s="11"/>
      <c r="C35" s="17"/>
      <c r="E35" s="26" t="s">
        <v>22</v>
      </c>
      <c r="H35" s="98">
        <f>H36+H37</f>
        <v>122015.23</v>
      </c>
    </row>
    <row r="36" spans="1:8" ht="15" customHeight="1">
      <c r="A36" s="4"/>
      <c r="B36" s="5"/>
      <c r="E36" s="9" t="s">
        <v>23</v>
      </c>
      <c r="H36" s="97">
        <v>10000</v>
      </c>
    </row>
    <row r="37" spans="1:8" ht="15" customHeight="1">
      <c r="A37" s="4"/>
      <c r="B37" s="5"/>
      <c r="E37" s="9" t="s">
        <v>112</v>
      </c>
      <c r="H37" s="97">
        <v>112015.23</v>
      </c>
    </row>
    <row r="38" spans="1:8" s="26" customFormat="1" ht="15" customHeight="1">
      <c r="A38" s="10"/>
      <c r="B38" s="11"/>
      <c r="C38" s="17"/>
      <c r="E38" s="26" t="s">
        <v>24</v>
      </c>
      <c r="H38" s="98">
        <f>H39+H40</f>
        <v>11118.49</v>
      </c>
    </row>
    <row r="39" spans="1:8" s="26" customFormat="1" ht="15" customHeight="1">
      <c r="A39" s="10"/>
      <c r="B39" s="11"/>
      <c r="C39" s="17"/>
      <c r="E39" s="9" t="s">
        <v>25</v>
      </c>
      <c r="H39" s="97">
        <v>7196</v>
      </c>
    </row>
    <row r="40" spans="1:8" ht="15" customHeight="1">
      <c r="A40" s="4"/>
      <c r="B40" s="5"/>
      <c r="E40" s="9" t="s">
        <v>26</v>
      </c>
      <c r="H40" s="97">
        <v>3922.49</v>
      </c>
    </row>
    <row r="41" spans="1:8" ht="15" customHeight="1">
      <c r="A41" s="4"/>
      <c r="B41" s="5"/>
      <c r="E41" s="26" t="s">
        <v>113</v>
      </c>
      <c r="H41" s="102">
        <f>H42+H43</f>
        <v>-1504.1</v>
      </c>
    </row>
    <row r="42" spans="1:8" ht="15" customHeight="1">
      <c r="A42" s="4"/>
      <c r="B42" s="5"/>
      <c r="E42" s="9" t="s">
        <v>114</v>
      </c>
      <c r="H42" s="103">
        <v>-719.6</v>
      </c>
    </row>
    <row r="43" spans="1:8" ht="15" customHeight="1">
      <c r="A43" s="4"/>
      <c r="B43" s="5"/>
      <c r="E43" s="9" t="s">
        <v>115</v>
      </c>
      <c r="H43" s="103">
        <v>-784.5</v>
      </c>
    </row>
    <row r="44" spans="1:8" s="26" customFormat="1" ht="15" customHeight="1">
      <c r="A44" s="10" t="s">
        <v>27</v>
      </c>
      <c r="B44" s="11"/>
      <c r="C44" s="17"/>
      <c r="H44" s="98">
        <f>H9+H32</f>
        <v>248649.19</v>
      </c>
    </row>
    <row r="45" spans="1:8" s="26" customFormat="1" ht="15" customHeight="1">
      <c r="A45" s="10"/>
      <c r="B45" s="11"/>
      <c r="C45" s="17"/>
      <c r="H45" s="98"/>
    </row>
    <row r="46" spans="1:8" s="2" customFormat="1" ht="14.25">
      <c r="A46" s="37" t="s">
        <v>119</v>
      </c>
      <c r="B46" s="37"/>
      <c r="C46" s="37"/>
      <c r="D46" s="37"/>
      <c r="E46" s="38"/>
      <c r="F46" s="39"/>
      <c r="H46" s="45"/>
    </row>
    <row r="47" spans="1:8" s="41" customFormat="1" ht="14.25">
      <c r="A47" s="40"/>
      <c r="E47" s="42"/>
      <c r="F47" s="43"/>
      <c r="H47" s="99"/>
    </row>
    <row r="48" spans="1:8" s="41" customFormat="1" ht="14.25">
      <c r="A48" s="40"/>
      <c r="E48" s="42"/>
      <c r="F48" s="43"/>
      <c r="H48" s="99"/>
    </row>
    <row r="49" spans="1:8" s="41" customFormat="1" ht="14.25">
      <c r="A49" s="40"/>
      <c r="E49" s="42"/>
      <c r="F49" s="43"/>
      <c r="H49" s="99"/>
    </row>
    <row r="50" spans="1:8" s="41" customFormat="1" ht="14.25">
      <c r="A50" s="40"/>
      <c r="E50" s="42"/>
      <c r="F50" s="43"/>
      <c r="H50" s="99"/>
    </row>
    <row r="51" spans="1:8" s="2" customFormat="1" ht="14.25" customHeight="1">
      <c r="E51" s="44" t="s">
        <v>29</v>
      </c>
      <c r="G51" s="45"/>
      <c r="H51" s="46" t="s">
        <v>30</v>
      </c>
    </row>
    <row r="52" spans="1:8" s="2" customFormat="1" ht="14.25" customHeight="1">
      <c r="E52" s="47" t="s">
        <v>31</v>
      </c>
      <c r="G52" s="45"/>
      <c r="H52" s="46" t="s">
        <v>32</v>
      </c>
    </row>
    <row r="53" spans="1:8" s="2" customFormat="1">
      <c r="E53" s="48" t="s">
        <v>33</v>
      </c>
      <c r="G53" s="45"/>
      <c r="H53" s="49" t="s">
        <v>34</v>
      </c>
    </row>
    <row r="54" spans="1:8" s="26" customFormat="1" ht="15" customHeight="1">
      <c r="A54" s="10"/>
      <c r="B54" s="11"/>
      <c r="C54" s="17"/>
      <c r="H54" s="98"/>
    </row>
    <row r="55" spans="1:8" s="26" customFormat="1" ht="15" customHeight="1">
      <c r="A55" s="10"/>
      <c r="B55" s="11"/>
      <c r="C55" s="17"/>
      <c r="H55" s="98"/>
    </row>
    <row r="56" spans="1:8" s="26" customFormat="1" ht="15" customHeight="1">
      <c r="A56" s="10"/>
      <c r="B56" s="11"/>
      <c r="C56" s="17"/>
      <c r="H56" s="98"/>
    </row>
    <row r="57" spans="1:8" s="2" customFormat="1">
      <c r="A57" s="1" t="s">
        <v>0</v>
      </c>
      <c r="E57" s="3"/>
      <c r="H57" s="45"/>
    </row>
    <row r="58" spans="1:8" s="2" customFormat="1">
      <c r="A58" s="1" t="s">
        <v>1</v>
      </c>
      <c r="E58" s="3"/>
      <c r="H58" s="45"/>
    </row>
    <row r="59" spans="1:8" s="2" customFormat="1">
      <c r="A59" s="1" t="s">
        <v>2</v>
      </c>
      <c r="E59" s="3"/>
      <c r="H59" s="45"/>
    </row>
    <row r="60" spans="1:8" s="2" customFormat="1">
      <c r="A60" s="1" t="s">
        <v>3</v>
      </c>
      <c r="E60" s="3"/>
      <c r="H60" s="45"/>
    </row>
    <row r="61" spans="1:8" ht="15" customHeight="1">
      <c r="A61" s="4"/>
      <c r="B61" s="5"/>
      <c r="C61" s="6"/>
      <c r="D61" s="7"/>
      <c r="E61" s="6"/>
      <c r="F61" s="8"/>
    </row>
    <row r="62" spans="1:8" ht="15" customHeight="1">
      <c r="A62" s="10" t="s">
        <v>118</v>
      </c>
      <c r="B62" s="11"/>
      <c r="C62" s="12"/>
      <c r="D62" s="13"/>
      <c r="E62" s="12"/>
      <c r="F62" s="14"/>
    </row>
    <row r="63" spans="1:8" ht="35.25" customHeight="1">
      <c r="A63" s="15"/>
      <c r="B63" s="16"/>
      <c r="C63" s="17"/>
      <c r="H63" s="104">
        <v>2024</v>
      </c>
    </row>
    <row r="64" spans="1:8" s="26" customFormat="1" ht="15" customHeight="1">
      <c r="A64" s="10" t="s">
        <v>35</v>
      </c>
      <c r="B64" s="11"/>
      <c r="C64" s="17"/>
      <c r="H64" s="98"/>
    </row>
    <row r="65" spans="1:8" s="53" customFormat="1" ht="15" customHeight="1">
      <c r="A65" s="50"/>
      <c r="B65" s="51" t="s">
        <v>36</v>
      </c>
      <c r="C65" s="52"/>
      <c r="H65" s="100">
        <f t="shared" ref="H65:H67" si="0">H66</f>
        <v>87526.18</v>
      </c>
    </row>
    <row r="66" spans="1:8" s="26" customFormat="1" ht="15" customHeight="1">
      <c r="A66" s="10"/>
      <c r="B66" s="11"/>
      <c r="C66" s="17" t="s">
        <v>37</v>
      </c>
      <c r="H66" s="98">
        <f t="shared" si="0"/>
        <v>87526.18</v>
      </c>
    </row>
    <row r="67" spans="1:8" s="26" customFormat="1" ht="15" customHeight="1">
      <c r="A67" s="10"/>
      <c r="B67" s="11"/>
      <c r="C67" s="17"/>
      <c r="D67" s="26" t="s">
        <v>37</v>
      </c>
      <c r="H67" s="98">
        <f t="shared" si="0"/>
        <v>87526.18</v>
      </c>
    </row>
    <row r="68" spans="1:8" s="26" customFormat="1" ht="15" customHeight="1">
      <c r="A68" s="10"/>
      <c r="B68" s="11"/>
      <c r="C68" s="17"/>
      <c r="E68" s="26" t="s">
        <v>18</v>
      </c>
      <c r="H68" s="98">
        <f>H69+H70</f>
        <v>87526.18</v>
      </c>
    </row>
    <row r="69" spans="1:8" ht="15" customHeight="1">
      <c r="A69" s="4"/>
      <c r="B69" s="5"/>
      <c r="E69" s="9" t="s">
        <v>116</v>
      </c>
      <c r="H69" s="97">
        <v>3</v>
      </c>
    </row>
    <row r="70" spans="1:8" ht="15" customHeight="1">
      <c r="A70" s="4"/>
      <c r="B70" s="5"/>
      <c r="E70" s="9" t="s">
        <v>117</v>
      </c>
      <c r="H70" s="97">
        <v>87523.18</v>
      </c>
    </row>
    <row r="71" spans="1:8" s="26" customFormat="1" ht="15" customHeight="1">
      <c r="A71" s="10"/>
      <c r="B71" s="34" t="s">
        <v>38</v>
      </c>
      <c r="C71" s="17"/>
      <c r="H71" s="98">
        <f>H72+H76+H79</f>
        <v>161123.01</v>
      </c>
    </row>
    <row r="72" spans="1:8" s="26" customFormat="1" ht="15" customHeight="1">
      <c r="A72" s="50"/>
      <c r="B72" s="11"/>
      <c r="C72" s="17" t="s">
        <v>39</v>
      </c>
      <c r="H72" s="98">
        <f>H73</f>
        <v>18679.810000000001</v>
      </c>
    </row>
    <row r="73" spans="1:8" s="26" customFormat="1" ht="15" customHeight="1">
      <c r="A73" s="10"/>
      <c r="B73" s="11"/>
      <c r="C73" s="17"/>
      <c r="D73" s="26" t="s">
        <v>38</v>
      </c>
      <c r="H73" s="98">
        <f>H74</f>
        <v>18679.810000000001</v>
      </c>
    </row>
    <row r="74" spans="1:8" s="26" customFormat="1" ht="15" customHeight="1">
      <c r="A74" s="10"/>
      <c r="B74" s="11"/>
      <c r="C74" s="17"/>
      <c r="E74" s="9" t="s">
        <v>40</v>
      </c>
      <c r="H74" s="98">
        <f>H75</f>
        <v>18679.810000000001</v>
      </c>
    </row>
    <row r="75" spans="1:8" ht="15" customHeight="1">
      <c r="A75" s="4"/>
      <c r="B75" s="5"/>
      <c r="E75" s="9" t="s">
        <v>41</v>
      </c>
      <c r="H75" s="97">
        <v>18679.810000000001</v>
      </c>
    </row>
    <row r="76" spans="1:8" s="26" customFormat="1" ht="15" customHeight="1">
      <c r="A76" s="10" t="s">
        <v>42</v>
      </c>
      <c r="B76" s="11"/>
      <c r="C76" s="17"/>
      <c r="H76" s="98">
        <f>H77</f>
        <v>4816.3599999999997</v>
      </c>
    </row>
    <row r="77" spans="1:8" ht="15" customHeight="1">
      <c r="A77" s="4"/>
      <c r="B77" s="5"/>
      <c r="C77" s="20" t="s">
        <v>43</v>
      </c>
      <c r="H77" s="97">
        <f>H78</f>
        <v>4816.3599999999997</v>
      </c>
    </row>
    <row r="78" spans="1:8" ht="15" customHeight="1">
      <c r="A78" s="4"/>
      <c r="B78" s="5"/>
      <c r="D78" s="9" t="s">
        <v>44</v>
      </c>
      <c r="H78" s="97">
        <v>4816.3599999999997</v>
      </c>
    </row>
    <row r="79" spans="1:8" ht="15" customHeight="1">
      <c r="A79" s="10" t="s">
        <v>45</v>
      </c>
      <c r="B79" s="5"/>
      <c r="H79" s="98">
        <f>H80</f>
        <v>137626.84</v>
      </c>
    </row>
    <row r="80" spans="1:8" ht="15" customHeight="1">
      <c r="A80" s="4"/>
      <c r="B80" s="5"/>
      <c r="C80" s="20" t="s">
        <v>46</v>
      </c>
      <c r="H80" s="97">
        <f>H81</f>
        <v>137626.84</v>
      </c>
    </row>
    <row r="81" spans="1:8" ht="15" customHeight="1">
      <c r="A81" s="4"/>
      <c r="B81" s="5"/>
      <c r="D81" s="9" t="s">
        <v>47</v>
      </c>
      <c r="H81" s="97">
        <v>137626.84</v>
      </c>
    </row>
    <row r="82" spans="1:8" ht="15" customHeight="1">
      <c r="A82" s="4"/>
      <c r="B82" s="5"/>
    </row>
    <row r="83" spans="1:8" s="26" customFormat="1" ht="15" customHeight="1">
      <c r="A83" s="10" t="s">
        <v>48</v>
      </c>
      <c r="B83" s="11"/>
      <c r="C83" s="17"/>
      <c r="H83" s="98">
        <f>H65+H71</f>
        <v>248649.19</v>
      </c>
    </row>
    <row r="84" spans="1:8" ht="15" customHeight="1"/>
    <row r="85" spans="1:8" s="2" customFormat="1">
      <c r="A85" s="37" t="s">
        <v>119</v>
      </c>
      <c r="B85" s="56"/>
      <c r="C85" s="32"/>
      <c r="H85" s="45"/>
    </row>
    <row r="86" spans="1:8" s="2" customFormat="1">
      <c r="A86" s="30"/>
      <c r="B86" s="31"/>
      <c r="C86" s="32"/>
      <c r="H86" s="45"/>
    </row>
    <row r="87" spans="1:8" s="2" customFormat="1">
      <c r="A87" s="30"/>
      <c r="B87" s="31"/>
      <c r="C87" s="32"/>
      <c r="H87" s="45"/>
    </row>
    <row r="88" spans="1:8" s="2" customFormat="1">
      <c r="A88" s="30"/>
      <c r="B88" s="31"/>
      <c r="C88" s="32"/>
      <c r="H88" s="45"/>
    </row>
    <row r="89" spans="1:8" s="2" customFormat="1">
      <c r="A89" s="30"/>
      <c r="B89" s="31"/>
      <c r="C89" s="32"/>
      <c r="H89" s="45"/>
    </row>
    <row r="90" spans="1:8" s="2" customFormat="1">
      <c r="A90" s="30"/>
      <c r="B90" s="31"/>
      <c r="C90" s="32"/>
      <c r="H90" s="45"/>
    </row>
    <row r="91" spans="1:8" s="2" customFormat="1" ht="14.25" customHeight="1">
      <c r="E91" s="44" t="s">
        <v>29</v>
      </c>
      <c r="G91" s="57"/>
      <c r="H91" s="46" t="s">
        <v>30</v>
      </c>
    </row>
    <row r="92" spans="1:8" s="2" customFormat="1" ht="14.25" customHeight="1">
      <c r="E92" s="47" t="s">
        <v>31</v>
      </c>
      <c r="G92" s="57"/>
      <c r="H92" s="46" t="s">
        <v>32</v>
      </c>
    </row>
    <row r="93" spans="1:8" s="2" customFormat="1">
      <c r="E93" s="48" t="s">
        <v>33</v>
      </c>
      <c r="G93" s="57"/>
      <c r="H93" s="49" t="s">
        <v>34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G24" sqref="G24"/>
    </sheetView>
  </sheetViews>
  <sheetFormatPr defaultRowHeight="12.75"/>
  <cols>
    <col min="1" max="1" width="5.375" style="128" customWidth="1"/>
    <col min="2" max="2" width="34.375" style="128" customWidth="1"/>
    <col min="3" max="3" width="22.75" style="128" customWidth="1"/>
    <col min="4" max="4" width="9.625" style="128" customWidth="1"/>
    <col min="5" max="5" width="14.25" style="128" customWidth="1"/>
    <col min="6" max="6" width="6.25" style="128" customWidth="1"/>
    <col min="7" max="7" width="12.75" style="128" customWidth="1"/>
    <col min="8" max="8" width="15.125" style="140" customWidth="1"/>
    <col min="9" max="9" width="12" style="128" bestFit="1" customWidth="1"/>
    <col min="10" max="10" width="18.25" style="128" customWidth="1"/>
    <col min="11" max="255" width="9.125" style="128"/>
    <col min="256" max="256" width="8.25" style="128" customWidth="1"/>
    <col min="257" max="257" width="31.375" style="128" customWidth="1"/>
    <col min="258" max="258" width="21.125" style="128" customWidth="1"/>
    <col min="259" max="259" width="12.75" style="128" customWidth="1"/>
    <col min="260" max="260" width="12.25" style="128" customWidth="1"/>
    <col min="261" max="261" width="14.25" style="128" customWidth="1"/>
    <col min="262" max="262" width="6.25" style="128" customWidth="1"/>
    <col min="263" max="263" width="12.75" style="128" customWidth="1"/>
    <col min="264" max="264" width="15.125" style="128" customWidth="1"/>
    <col min="265" max="265" width="12" style="128" bestFit="1" customWidth="1"/>
    <col min="266" max="266" width="18.25" style="128" customWidth="1"/>
    <col min="267" max="511" width="9.125" style="128"/>
    <col min="512" max="512" width="8.25" style="128" customWidth="1"/>
    <col min="513" max="513" width="31.375" style="128" customWidth="1"/>
    <col min="514" max="514" width="21.125" style="128" customWidth="1"/>
    <col min="515" max="515" width="12.75" style="128" customWidth="1"/>
    <col min="516" max="516" width="12.25" style="128" customWidth="1"/>
    <col min="517" max="517" width="14.25" style="128" customWidth="1"/>
    <col min="518" max="518" width="6.25" style="128" customWidth="1"/>
    <col min="519" max="519" width="12.75" style="128" customWidth="1"/>
    <col min="520" max="520" width="15.125" style="128" customWidth="1"/>
    <col min="521" max="521" width="12" style="128" bestFit="1" customWidth="1"/>
    <col min="522" max="522" width="18.25" style="128" customWidth="1"/>
    <col min="523" max="767" width="9.125" style="128"/>
    <col min="768" max="768" width="8.25" style="128" customWidth="1"/>
    <col min="769" max="769" width="31.375" style="128" customWidth="1"/>
    <col min="770" max="770" width="21.125" style="128" customWidth="1"/>
    <col min="771" max="771" width="12.75" style="128" customWidth="1"/>
    <col min="772" max="772" width="12.25" style="128" customWidth="1"/>
    <col min="773" max="773" width="14.25" style="128" customWidth="1"/>
    <col min="774" max="774" width="6.25" style="128" customWidth="1"/>
    <col min="775" max="775" width="12.75" style="128" customWidth="1"/>
    <col min="776" max="776" width="15.125" style="128" customWidth="1"/>
    <col min="777" max="777" width="12" style="128" bestFit="1" customWidth="1"/>
    <col min="778" max="778" width="18.25" style="128" customWidth="1"/>
    <col min="779" max="1023" width="9.125" style="128"/>
    <col min="1024" max="1024" width="8.25" style="128" customWidth="1"/>
    <col min="1025" max="1025" width="31.375" style="128" customWidth="1"/>
    <col min="1026" max="1026" width="21.125" style="128" customWidth="1"/>
    <col min="1027" max="1027" width="12.75" style="128" customWidth="1"/>
    <col min="1028" max="1028" width="12.25" style="128" customWidth="1"/>
    <col min="1029" max="1029" width="14.25" style="128" customWidth="1"/>
    <col min="1030" max="1030" width="6.25" style="128" customWidth="1"/>
    <col min="1031" max="1031" width="12.75" style="128" customWidth="1"/>
    <col min="1032" max="1032" width="15.125" style="128" customWidth="1"/>
    <col min="1033" max="1033" width="12" style="128" bestFit="1" customWidth="1"/>
    <col min="1034" max="1034" width="18.25" style="128" customWidth="1"/>
    <col min="1035" max="1279" width="9.125" style="128"/>
    <col min="1280" max="1280" width="8.25" style="128" customWidth="1"/>
    <col min="1281" max="1281" width="31.375" style="128" customWidth="1"/>
    <col min="1282" max="1282" width="21.125" style="128" customWidth="1"/>
    <col min="1283" max="1283" width="12.75" style="128" customWidth="1"/>
    <col min="1284" max="1284" width="12.25" style="128" customWidth="1"/>
    <col min="1285" max="1285" width="14.25" style="128" customWidth="1"/>
    <col min="1286" max="1286" width="6.25" style="128" customWidth="1"/>
    <col min="1287" max="1287" width="12.75" style="128" customWidth="1"/>
    <col min="1288" max="1288" width="15.125" style="128" customWidth="1"/>
    <col min="1289" max="1289" width="12" style="128" bestFit="1" customWidth="1"/>
    <col min="1290" max="1290" width="18.25" style="128" customWidth="1"/>
    <col min="1291" max="1535" width="9.125" style="128"/>
    <col min="1536" max="1536" width="8.25" style="128" customWidth="1"/>
    <col min="1537" max="1537" width="31.375" style="128" customWidth="1"/>
    <col min="1538" max="1538" width="21.125" style="128" customWidth="1"/>
    <col min="1539" max="1539" width="12.75" style="128" customWidth="1"/>
    <col min="1540" max="1540" width="12.25" style="128" customWidth="1"/>
    <col min="1541" max="1541" width="14.25" style="128" customWidth="1"/>
    <col min="1542" max="1542" width="6.25" style="128" customWidth="1"/>
    <col min="1543" max="1543" width="12.75" style="128" customWidth="1"/>
    <col min="1544" max="1544" width="15.125" style="128" customWidth="1"/>
    <col min="1545" max="1545" width="12" style="128" bestFit="1" customWidth="1"/>
    <col min="1546" max="1546" width="18.25" style="128" customWidth="1"/>
    <col min="1547" max="1791" width="9.125" style="128"/>
    <col min="1792" max="1792" width="8.25" style="128" customWidth="1"/>
    <col min="1793" max="1793" width="31.375" style="128" customWidth="1"/>
    <col min="1794" max="1794" width="21.125" style="128" customWidth="1"/>
    <col min="1795" max="1795" width="12.75" style="128" customWidth="1"/>
    <col min="1796" max="1796" width="12.25" style="128" customWidth="1"/>
    <col min="1797" max="1797" width="14.25" style="128" customWidth="1"/>
    <col min="1798" max="1798" width="6.25" style="128" customWidth="1"/>
    <col min="1799" max="1799" width="12.75" style="128" customWidth="1"/>
    <col min="1800" max="1800" width="15.125" style="128" customWidth="1"/>
    <col min="1801" max="1801" width="12" style="128" bestFit="1" customWidth="1"/>
    <col min="1802" max="1802" width="18.25" style="128" customWidth="1"/>
    <col min="1803" max="2047" width="9.125" style="128"/>
    <col min="2048" max="2048" width="8.25" style="128" customWidth="1"/>
    <col min="2049" max="2049" width="31.375" style="128" customWidth="1"/>
    <col min="2050" max="2050" width="21.125" style="128" customWidth="1"/>
    <col min="2051" max="2051" width="12.75" style="128" customWidth="1"/>
    <col min="2052" max="2052" width="12.25" style="128" customWidth="1"/>
    <col min="2053" max="2053" width="14.25" style="128" customWidth="1"/>
    <col min="2054" max="2054" width="6.25" style="128" customWidth="1"/>
    <col min="2055" max="2055" width="12.75" style="128" customWidth="1"/>
    <col min="2056" max="2056" width="15.125" style="128" customWidth="1"/>
    <col min="2057" max="2057" width="12" style="128" bestFit="1" customWidth="1"/>
    <col min="2058" max="2058" width="18.25" style="128" customWidth="1"/>
    <col min="2059" max="2303" width="9.125" style="128"/>
    <col min="2304" max="2304" width="8.25" style="128" customWidth="1"/>
    <col min="2305" max="2305" width="31.375" style="128" customWidth="1"/>
    <col min="2306" max="2306" width="21.125" style="128" customWidth="1"/>
    <col min="2307" max="2307" width="12.75" style="128" customWidth="1"/>
    <col min="2308" max="2308" width="12.25" style="128" customWidth="1"/>
    <col min="2309" max="2309" width="14.25" style="128" customWidth="1"/>
    <col min="2310" max="2310" width="6.25" style="128" customWidth="1"/>
    <col min="2311" max="2311" width="12.75" style="128" customWidth="1"/>
    <col min="2312" max="2312" width="15.125" style="128" customWidth="1"/>
    <col min="2313" max="2313" width="12" style="128" bestFit="1" customWidth="1"/>
    <col min="2314" max="2314" width="18.25" style="128" customWidth="1"/>
    <col min="2315" max="2559" width="9.125" style="128"/>
    <col min="2560" max="2560" width="8.25" style="128" customWidth="1"/>
    <col min="2561" max="2561" width="31.375" style="128" customWidth="1"/>
    <col min="2562" max="2562" width="21.125" style="128" customWidth="1"/>
    <col min="2563" max="2563" width="12.75" style="128" customWidth="1"/>
    <col min="2564" max="2564" width="12.25" style="128" customWidth="1"/>
    <col min="2565" max="2565" width="14.25" style="128" customWidth="1"/>
    <col min="2566" max="2566" width="6.25" style="128" customWidth="1"/>
    <col min="2567" max="2567" width="12.75" style="128" customWidth="1"/>
    <col min="2568" max="2568" width="15.125" style="128" customWidth="1"/>
    <col min="2569" max="2569" width="12" style="128" bestFit="1" customWidth="1"/>
    <col min="2570" max="2570" width="18.25" style="128" customWidth="1"/>
    <col min="2571" max="2815" width="9.125" style="128"/>
    <col min="2816" max="2816" width="8.25" style="128" customWidth="1"/>
    <col min="2817" max="2817" width="31.375" style="128" customWidth="1"/>
    <col min="2818" max="2818" width="21.125" style="128" customWidth="1"/>
    <col min="2819" max="2819" width="12.75" style="128" customWidth="1"/>
    <col min="2820" max="2820" width="12.25" style="128" customWidth="1"/>
    <col min="2821" max="2821" width="14.25" style="128" customWidth="1"/>
    <col min="2822" max="2822" width="6.25" style="128" customWidth="1"/>
    <col min="2823" max="2823" width="12.75" style="128" customWidth="1"/>
    <col min="2824" max="2824" width="15.125" style="128" customWidth="1"/>
    <col min="2825" max="2825" width="12" style="128" bestFit="1" customWidth="1"/>
    <col min="2826" max="2826" width="18.25" style="128" customWidth="1"/>
    <col min="2827" max="3071" width="9.125" style="128"/>
    <col min="3072" max="3072" width="8.25" style="128" customWidth="1"/>
    <col min="3073" max="3073" width="31.375" style="128" customWidth="1"/>
    <col min="3074" max="3074" width="21.125" style="128" customWidth="1"/>
    <col min="3075" max="3075" width="12.75" style="128" customWidth="1"/>
    <col min="3076" max="3076" width="12.25" style="128" customWidth="1"/>
    <col min="3077" max="3077" width="14.25" style="128" customWidth="1"/>
    <col min="3078" max="3078" width="6.25" style="128" customWidth="1"/>
    <col min="3079" max="3079" width="12.75" style="128" customWidth="1"/>
    <col min="3080" max="3080" width="15.125" style="128" customWidth="1"/>
    <col min="3081" max="3081" width="12" style="128" bestFit="1" customWidth="1"/>
    <col min="3082" max="3082" width="18.25" style="128" customWidth="1"/>
    <col min="3083" max="3327" width="9.125" style="128"/>
    <col min="3328" max="3328" width="8.25" style="128" customWidth="1"/>
    <col min="3329" max="3329" width="31.375" style="128" customWidth="1"/>
    <col min="3330" max="3330" width="21.125" style="128" customWidth="1"/>
    <col min="3331" max="3331" width="12.75" style="128" customWidth="1"/>
    <col min="3332" max="3332" width="12.25" style="128" customWidth="1"/>
    <col min="3333" max="3333" width="14.25" style="128" customWidth="1"/>
    <col min="3334" max="3334" width="6.25" style="128" customWidth="1"/>
    <col min="3335" max="3335" width="12.75" style="128" customWidth="1"/>
    <col min="3336" max="3336" width="15.125" style="128" customWidth="1"/>
    <col min="3337" max="3337" width="12" style="128" bestFit="1" customWidth="1"/>
    <col min="3338" max="3338" width="18.25" style="128" customWidth="1"/>
    <col min="3339" max="3583" width="9.125" style="128"/>
    <col min="3584" max="3584" width="8.25" style="128" customWidth="1"/>
    <col min="3585" max="3585" width="31.375" style="128" customWidth="1"/>
    <col min="3586" max="3586" width="21.125" style="128" customWidth="1"/>
    <col min="3587" max="3587" width="12.75" style="128" customWidth="1"/>
    <col min="3588" max="3588" width="12.25" style="128" customWidth="1"/>
    <col min="3589" max="3589" width="14.25" style="128" customWidth="1"/>
    <col min="3590" max="3590" width="6.25" style="128" customWidth="1"/>
    <col min="3591" max="3591" width="12.75" style="128" customWidth="1"/>
    <col min="3592" max="3592" width="15.125" style="128" customWidth="1"/>
    <col min="3593" max="3593" width="12" style="128" bestFit="1" customWidth="1"/>
    <col min="3594" max="3594" width="18.25" style="128" customWidth="1"/>
    <col min="3595" max="3839" width="9.125" style="128"/>
    <col min="3840" max="3840" width="8.25" style="128" customWidth="1"/>
    <col min="3841" max="3841" width="31.375" style="128" customWidth="1"/>
    <col min="3842" max="3842" width="21.125" style="128" customWidth="1"/>
    <col min="3843" max="3843" width="12.75" style="128" customWidth="1"/>
    <col min="3844" max="3844" width="12.25" style="128" customWidth="1"/>
    <col min="3845" max="3845" width="14.25" style="128" customWidth="1"/>
    <col min="3846" max="3846" width="6.25" style="128" customWidth="1"/>
    <col min="3847" max="3847" width="12.75" style="128" customWidth="1"/>
    <col min="3848" max="3848" width="15.125" style="128" customWidth="1"/>
    <col min="3849" max="3849" width="12" style="128" bestFit="1" customWidth="1"/>
    <col min="3850" max="3850" width="18.25" style="128" customWidth="1"/>
    <col min="3851" max="4095" width="9.125" style="128"/>
    <col min="4096" max="4096" width="8.25" style="128" customWidth="1"/>
    <col min="4097" max="4097" width="31.375" style="128" customWidth="1"/>
    <col min="4098" max="4098" width="21.125" style="128" customWidth="1"/>
    <col min="4099" max="4099" width="12.75" style="128" customWidth="1"/>
    <col min="4100" max="4100" width="12.25" style="128" customWidth="1"/>
    <col min="4101" max="4101" width="14.25" style="128" customWidth="1"/>
    <col min="4102" max="4102" width="6.25" style="128" customWidth="1"/>
    <col min="4103" max="4103" width="12.75" style="128" customWidth="1"/>
    <col min="4104" max="4104" width="15.125" style="128" customWidth="1"/>
    <col min="4105" max="4105" width="12" style="128" bestFit="1" customWidth="1"/>
    <col min="4106" max="4106" width="18.25" style="128" customWidth="1"/>
    <col min="4107" max="4351" width="9.125" style="128"/>
    <col min="4352" max="4352" width="8.25" style="128" customWidth="1"/>
    <col min="4353" max="4353" width="31.375" style="128" customWidth="1"/>
    <col min="4354" max="4354" width="21.125" style="128" customWidth="1"/>
    <col min="4355" max="4355" width="12.75" style="128" customWidth="1"/>
    <col min="4356" max="4356" width="12.25" style="128" customWidth="1"/>
    <col min="4357" max="4357" width="14.25" style="128" customWidth="1"/>
    <col min="4358" max="4358" width="6.25" style="128" customWidth="1"/>
    <col min="4359" max="4359" width="12.75" style="128" customWidth="1"/>
    <col min="4360" max="4360" width="15.125" style="128" customWidth="1"/>
    <col min="4361" max="4361" width="12" style="128" bestFit="1" customWidth="1"/>
    <col min="4362" max="4362" width="18.25" style="128" customWidth="1"/>
    <col min="4363" max="4607" width="9.125" style="128"/>
    <col min="4608" max="4608" width="8.25" style="128" customWidth="1"/>
    <col min="4609" max="4609" width="31.375" style="128" customWidth="1"/>
    <col min="4610" max="4610" width="21.125" style="128" customWidth="1"/>
    <col min="4611" max="4611" width="12.75" style="128" customWidth="1"/>
    <col min="4612" max="4612" width="12.25" style="128" customWidth="1"/>
    <col min="4613" max="4613" width="14.25" style="128" customWidth="1"/>
    <col min="4614" max="4614" width="6.25" style="128" customWidth="1"/>
    <col min="4615" max="4615" width="12.75" style="128" customWidth="1"/>
    <col min="4616" max="4616" width="15.125" style="128" customWidth="1"/>
    <col min="4617" max="4617" width="12" style="128" bestFit="1" customWidth="1"/>
    <col min="4618" max="4618" width="18.25" style="128" customWidth="1"/>
    <col min="4619" max="4863" width="9.125" style="128"/>
    <col min="4864" max="4864" width="8.25" style="128" customWidth="1"/>
    <col min="4865" max="4865" width="31.375" style="128" customWidth="1"/>
    <col min="4866" max="4866" width="21.125" style="128" customWidth="1"/>
    <col min="4867" max="4867" width="12.75" style="128" customWidth="1"/>
    <col min="4868" max="4868" width="12.25" style="128" customWidth="1"/>
    <col min="4869" max="4869" width="14.25" style="128" customWidth="1"/>
    <col min="4870" max="4870" width="6.25" style="128" customWidth="1"/>
    <col min="4871" max="4871" width="12.75" style="128" customWidth="1"/>
    <col min="4872" max="4872" width="15.125" style="128" customWidth="1"/>
    <col min="4873" max="4873" width="12" style="128" bestFit="1" customWidth="1"/>
    <col min="4874" max="4874" width="18.25" style="128" customWidth="1"/>
    <col min="4875" max="5119" width="9.125" style="128"/>
    <col min="5120" max="5120" width="8.25" style="128" customWidth="1"/>
    <col min="5121" max="5121" width="31.375" style="128" customWidth="1"/>
    <col min="5122" max="5122" width="21.125" style="128" customWidth="1"/>
    <col min="5123" max="5123" width="12.75" style="128" customWidth="1"/>
    <col min="5124" max="5124" width="12.25" style="128" customWidth="1"/>
    <col min="5125" max="5125" width="14.25" style="128" customWidth="1"/>
    <col min="5126" max="5126" width="6.25" style="128" customWidth="1"/>
    <col min="5127" max="5127" width="12.75" style="128" customWidth="1"/>
    <col min="5128" max="5128" width="15.125" style="128" customWidth="1"/>
    <col min="5129" max="5129" width="12" style="128" bestFit="1" customWidth="1"/>
    <col min="5130" max="5130" width="18.25" style="128" customWidth="1"/>
    <col min="5131" max="5375" width="9.125" style="128"/>
    <col min="5376" max="5376" width="8.25" style="128" customWidth="1"/>
    <col min="5377" max="5377" width="31.375" style="128" customWidth="1"/>
    <col min="5378" max="5378" width="21.125" style="128" customWidth="1"/>
    <col min="5379" max="5379" width="12.75" style="128" customWidth="1"/>
    <col min="5380" max="5380" width="12.25" style="128" customWidth="1"/>
    <col min="5381" max="5381" width="14.25" style="128" customWidth="1"/>
    <col min="5382" max="5382" width="6.25" style="128" customWidth="1"/>
    <col min="5383" max="5383" width="12.75" style="128" customWidth="1"/>
    <col min="5384" max="5384" width="15.125" style="128" customWidth="1"/>
    <col min="5385" max="5385" width="12" style="128" bestFit="1" customWidth="1"/>
    <col min="5386" max="5386" width="18.25" style="128" customWidth="1"/>
    <col min="5387" max="5631" width="9.125" style="128"/>
    <col min="5632" max="5632" width="8.25" style="128" customWidth="1"/>
    <col min="5633" max="5633" width="31.375" style="128" customWidth="1"/>
    <col min="5634" max="5634" width="21.125" style="128" customWidth="1"/>
    <col min="5635" max="5635" width="12.75" style="128" customWidth="1"/>
    <col min="5636" max="5636" width="12.25" style="128" customWidth="1"/>
    <col min="5637" max="5637" width="14.25" style="128" customWidth="1"/>
    <col min="5638" max="5638" width="6.25" style="128" customWidth="1"/>
    <col min="5639" max="5639" width="12.75" style="128" customWidth="1"/>
    <col min="5640" max="5640" width="15.125" style="128" customWidth="1"/>
    <col min="5641" max="5641" width="12" style="128" bestFit="1" customWidth="1"/>
    <col min="5642" max="5642" width="18.25" style="128" customWidth="1"/>
    <col min="5643" max="5887" width="9.125" style="128"/>
    <col min="5888" max="5888" width="8.25" style="128" customWidth="1"/>
    <col min="5889" max="5889" width="31.375" style="128" customWidth="1"/>
    <col min="5890" max="5890" width="21.125" style="128" customWidth="1"/>
    <col min="5891" max="5891" width="12.75" style="128" customWidth="1"/>
    <col min="5892" max="5892" width="12.25" style="128" customWidth="1"/>
    <col min="5893" max="5893" width="14.25" style="128" customWidth="1"/>
    <col min="5894" max="5894" width="6.25" style="128" customWidth="1"/>
    <col min="5895" max="5895" width="12.75" style="128" customWidth="1"/>
    <col min="5896" max="5896" width="15.125" style="128" customWidth="1"/>
    <col min="5897" max="5897" width="12" style="128" bestFit="1" customWidth="1"/>
    <col min="5898" max="5898" width="18.25" style="128" customWidth="1"/>
    <col min="5899" max="6143" width="9.125" style="128"/>
    <col min="6144" max="6144" width="8.25" style="128" customWidth="1"/>
    <col min="6145" max="6145" width="31.375" style="128" customWidth="1"/>
    <col min="6146" max="6146" width="21.125" style="128" customWidth="1"/>
    <col min="6147" max="6147" width="12.75" style="128" customWidth="1"/>
    <col min="6148" max="6148" width="12.25" style="128" customWidth="1"/>
    <col min="6149" max="6149" width="14.25" style="128" customWidth="1"/>
    <col min="6150" max="6150" width="6.25" style="128" customWidth="1"/>
    <col min="6151" max="6151" width="12.75" style="128" customWidth="1"/>
    <col min="6152" max="6152" width="15.125" style="128" customWidth="1"/>
    <col min="6153" max="6153" width="12" style="128" bestFit="1" customWidth="1"/>
    <col min="6154" max="6154" width="18.25" style="128" customWidth="1"/>
    <col min="6155" max="6399" width="9.125" style="128"/>
    <col min="6400" max="6400" width="8.25" style="128" customWidth="1"/>
    <col min="6401" max="6401" width="31.375" style="128" customWidth="1"/>
    <col min="6402" max="6402" width="21.125" style="128" customWidth="1"/>
    <col min="6403" max="6403" width="12.75" style="128" customWidth="1"/>
    <col min="6404" max="6404" width="12.25" style="128" customWidth="1"/>
    <col min="6405" max="6405" width="14.25" style="128" customWidth="1"/>
    <col min="6406" max="6406" width="6.25" style="128" customWidth="1"/>
    <col min="6407" max="6407" width="12.75" style="128" customWidth="1"/>
    <col min="6408" max="6408" width="15.125" style="128" customWidth="1"/>
    <col min="6409" max="6409" width="12" style="128" bestFit="1" customWidth="1"/>
    <col min="6410" max="6410" width="18.25" style="128" customWidth="1"/>
    <col min="6411" max="6655" width="9.125" style="128"/>
    <col min="6656" max="6656" width="8.25" style="128" customWidth="1"/>
    <col min="6657" max="6657" width="31.375" style="128" customWidth="1"/>
    <col min="6658" max="6658" width="21.125" style="128" customWidth="1"/>
    <col min="6659" max="6659" width="12.75" style="128" customWidth="1"/>
    <col min="6660" max="6660" width="12.25" style="128" customWidth="1"/>
    <col min="6661" max="6661" width="14.25" style="128" customWidth="1"/>
    <col min="6662" max="6662" width="6.25" style="128" customWidth="1"/>
    <col min="6663" max="6663" width="12.75" style="128" customWidth="1"/>
    <col min="6664" max="6664" width="15.125" style="128" customWidth="1"/>
    <col min="6665" max="6665" width="12" style="128" bestFit="1" customWidth="1"/>
    <col min="6666" max="6666" width="18.25" style="128" customWidth="1"/>
    <col min="6667" max="6911" width="9.125" style="128"/>
    <col min="6912" max="6912" width="8.25" style="128" customWidth="1"/>
    <col min="6913" max="6913" width="31.375" style="128" customWidth="1"/>
    <col min="6914" max="6914" width="21.125" style="128" customWidth="1"/>
    <col min="6915" max="6915" width="12.75" style="128" customWidth="1"/>
    <col min="6916" max="6916" width="12.25" style="128" customWidth="1"/>
    <col min="6917" max="6917" width="14.25" style="128" customWidth="1"/>
    <col min="6918" max="6918" width="6.25" style="128" customWidth="1"/>
    <col min="6919" max="6919" width="12.75" style="128" customWidth="1"/>
    <col min="6920" max="6920" width="15.125" style="128" customWidth="1"/>
    <col min="6921" max="6921" width="12" style="128" bestFit="1" customWidth="1"/>
    <col min="6922" max="6922" width="18.25" style="128" customWidth="1"/>
    <col min="6923" max="7167" width="9.125" style="128"/>
    <col min="7168" max="7168" width="8.25" style="128" customWidth="1"/>
    <col min="7169" max="7169" width="31.375" style="128" customWidth="1"/>
    <col min="7170" max="7170" width="21.125" style="128" customWidth="1"/>
    <col min="7171" max="7171" width="12.75" style="128" customWidth="1"/>
    <col min="7172" max="7172" width="12.25" style="128" customWidth="1"/>
    <col min="7173" max="7173" width="14.25" style="128" customWidth="1"/>
    <col min="7174" max="7174" width="6.25" style="128" customWidth="1"/>
    <col min="7175" max="7175" width="12.75" style="128" customWidth="1"/>
    <col min="7176" max="7176" width="15.125" style="128" customWidth="1"/>
    <col min="7177" max="7177" width="12" style="128" bestFit="1" customWidth="1"/>
    <col min="7178" max="7178" width="18.25" style="128" customWidth="1"/>
    <col min="7179" max="7423" width="9.125" style="128"/>
    <col min="7424" max="7424" width="8.25" style="128" customWidth="1"/>
    <col min="7425" max="7425" width="31.375" style="128" customWidth="1"/>
    <col min="7426" max="7426" width="21.125" style="128" customWidth="1"/>
    <col min="7427" max="7427" width="12.75" style="128" customWidth="1"/>
    <col min="7428" max="7428" width="12.25" style="128" customWidth="1"/>
    <col min="7429" max="7429" width="14.25" style="128" customWidth="1"/>
    <col min="7430" max="7430" width="6.25" style="128" customWidth="1"/>
    <col min="7431" max="7431" width="12.75" style="128" customWidth="1"/>
    <col min="7432" max="7432" width="15.125" style="128" customWidth="1"/>
    <col min="7433" max="7433" width="12" style="128" bestFit="1" customWidth="1"/>
    <col min="7434" max="7434" width="18.25" style="128" customWidth="1"/>
    <col min="7435" max="7679" width="9.125" style="128"/>
    <col min="7680" max="7680" width="8.25" style="128" customWidth="1"/>
    <col min="7681" max="7681" width="31.375" style="128" customWidth="1"/>
    <col min="7682" max="7682" width="21.125" style="128" customWidth="1"/>
    <col min="7683" max="7683" width="12.75" style="128" customWidth="1"/>
    <col min="7684" max="7684" width="12.25" style="128" customWidth="1"/>
    <col min="7685" max="7685" width="14.25" style="128" customWidth="1"/>
    <col min="7686" max="7686" width="6.25" style="128" customWidth="1"/>
    <col min="7687" max="7687" width="12.75" style="128" customWidth="1"/>
    <col min="7688" max="7688" width="15.125" style="128" customWidth="1"/>
    <col min="7689" max="7689" width="12" style="128" bestFit="1" customWidth="1"/>
    <col min="7690" max="7690" width="18.25" style="128" customWidth="1"/>
    <col min="7691" max="7935" width="9.125" style="128"/>
    <col min="7936" max="7936" width="8.25" style="128" customWidth="1"/>
    <col min="7937" max="7937" width="31.375" style="128" customWidth="1"/>
    <col min="7938" max="7938" width="21.125" style="128" customWidth="1"/>
    <col min="7939" max="7939" width="12.75" style="128" customWidth="1"/>
    <col min="7940" max="7940" width="12.25" style="128" customWidth="1"/>
    <col min="7941" max="7941" width="14.25" style="128" customWidth="1"/>
    <col min="7942" max="7942" width="6.25" style="128" customWidth="1"/>
    <col min="7943" max="7943" width="12.75" style="128" customWidth="1"/>
    <col min="7944" max="7944" width="15.125" style="128" customWidth="1"/>
    <col min="7945" max="7945" width="12" style="128" bestFit="1" customWidth="1"/>
    <col min="7946" max="7946" width="18.25" style="128" customWidth="1"/>
    <col min="7947" max="8191" width="9.125" style="128"/>
    <col min="8192" max="8192" width="8.25" style="128" customWidth="1"/>
    <col min="8193" max="8193" width="31.375" style="128" customWidth="1"/>
    <col min="8194" max="8194" width="21.125" style="128" customWidth="1"/>
    <col min="8195" max="8195" width="12.75" style="128" customWidth="1"/>
    <col min="8196" max="8196" width="12.25" style="128" customWidth="1"/>
    <col min="8197" max="8197" width="14.25" style="128" customWidth="1"/>
    <col min="8198" max="8198" width="6.25" style="128" customWidth="1"/>
    <col min="8199" max="8199" width="12.75" style="128" customWidth="1"/>
    <col min="8200" max="8200" width="15.125" style="128" customWidth="1"/>
    <col min="8201" max="8201" width="12" style="128" bestFit="1" customWidth="1"/>
    <col min="8202" max="8202" width="18.25" style="128" customWidth="1"/>
    <col min="8203" max="8447" width="9.125" style="128"/>
    <col min="8448" max="8448" width="8.25" style="128" customWidth="1"/>
    <col min="8449" max="8449" width="31.375" style="128" customWidth="1"/>
    <col min="8450" max="8450" width="21.125" style="128" customWidth="1"/>
    <col min="8451" max="8451" width="12.75" style="128" customWidth="1"/>
    <col min="8452" max="8452" width="12.25" style="128" customWidth="1"/>
    <col min="8453" max="8453" width="14.25" style="128" customWidth="1"/>
    <col min="8454" max="8454" width="6.25" style="128" customWidth="1"/>
    <col min="8455" max="8455" width="12.75" style="128" customWidth="1"/>
    <col min="8456" max="8456" width="15.125" style="128" customWidth="1"/>
    <col min="8457" max="8457" width="12" style="128" bestFit="1" customWidth="1"/>
    <col min="8458" max="8458" width="18.25" style="128" customWidth="1"/>
    <col min="8459" max="8703" width="9.125" style="128"/>
    <col min="8704" max="8704" width="8.25" style="128" customWidth="1"/>
    <col min="8705" max="8705" width="31.375" style="128" customWidth="1"/>
    <col min="8706" max="8706" width="21.125" style="128" customWidth="1"/>
    <col min="8707" max="8707" width="12.75" style="128" customWidth="1"/>
    <col min="8708" max="8708" width="12.25" style="128" customWidth="1"/>
    <col min="8709" max="8709" width="14.25" style="128" customWidth="1"/>
    <col min="8710" max="8710" width="6.25" style="128" customWidth="1"/>
    <col min="8711" max="8711" width="12.75" style="128" customWidth="1"/>
    <col min="8712" max="8712" width="15.125" style="128" customWidth="1"/>
    <col min="8713" max="8713" width="12" style="128" bestFit="1" customWidth="1"/>
    <col min="8714" max="8714" width="18.25" style="128" customWidth="1"/>
    <col min="8715" max="8959" width="9.125" style="128"/>
    <col min="8960" max="8960" width="8.25" style="128" customWidth="1"/>
    <col min="8961" max="8961" width="31.375" style="128" customWidth="1"/>
    <col min="8962" max="8962" width="21.125" style="128" customWidth="1"/>
    <col min="8963" max="8963" width="12.75" style="128" customWidth="1"/>
    <col min="8964" max="8964" width="12.25" style="128" customWidth="1"/>
    <col min="8965" max="8965" width="14.25" style="128" customWidth="1"/>
    <col min="8966" max="8966" width="6.25" style="128" customWidth="1"/>
    <col min="8967" max="8967" width="12.75" style="128" customWidth="1"/>
    <col min="8968" max="8968" width="15.125" style="128" customWidth="1"/>
    <col min="8969" max="8969" width="12" style="128" bestFit="1" customWidth="1"/>
    <col min="8970" max="8970" width="18.25" style="128" customWidth="1"/>
    <col min="8971" max="9215" width="9.125" style="128"/>
    <col min="9216" max="9216" width="8.25" style="128" customWidth="1"/>
    <col min="9217" max="9217" width="31.375" style="128" customWidth="1"/>
    <col min="9218" max="9218" width="21.125" style="128" customWidth="1"/>
    <col min="9219" max="9219" width="12.75" style="128" customWidth="1"/>
    <col min="9220" max="9220" width="12.25" style="128" customWidth="1"/>
    <col min="9221" max="9221" width="14.25" style="128" customWidth="1"/>
    <col min="9222" max="9222" width="6.25" style="128" customWidth="1"/>
    <col min="9223" max="9223" width="12.75" style="128" customWidth="1"/>
    <col min="9224" max="9224" width="15.125" style="128" customWidth="1"/>
    <col min="9225" max="9225" width="12" style="128" bestFit="1" customWidth="1"/>
    <col min="9226" max="9226" width="18.25" style="128" customWidth="1"/>
    <col min="9227" max="9471" width="9.125" style="128"/>
    <col min="9472" max="9472" width="8.25" style="128" customWidth="1"/>
    <col min="9473" max="9473" width="31.375" style="128" customWidth="1"/>
    <col min="9474" max="9474" width="21.125" style="128" customWidth="1"/>
    <col min="9475" max="9475" width="12.75" style="128" customWidth="1"/>
    <col min="9476" max="9476" width="12.25" style="128" customWidth="1"/>
    <col min="9477" max="9477" width="14.25" style="128" customWidth="1"/>
    <col min="9478" max="9478" width="6.25" style="128" customWidth="1"/>
    <col min="9479" max="9479" width="12.75" style="128" customWidth="1"/>
    <col min="9480" max="9480" width="15.125" style="128" customWidth="1"/>
    <col min="9481" max="9481" width="12" style="128" bestFit="1" customWidth="1"/>
    <col min="9482" max="9482" width="18.25" style="128" customWidth="1"/>
    <col min="9483" max="9727" width="9.125" style="128"/>
    <col min="9728" max="9728" width="8.25" style="128" customWidth="1"/>
    <col min="9729" max="9729" width="31.375" style="128" customWidth="1"/>
    <col min="9730" max="9730" width="21.125" style="128" customWidth="1"/>
    <col min="9731" max="9731" width="12.75" style="128" customWidth="1"/>
    <col min="9732" max="9732" width="12.25" style="128" customWidth="1"/>
    <col min="9733" max="9733" width="14.25" style="128" customWidth="1"/>
    <col min="9734" max="9734" width="6.25" style="128" customWidth="1"/>
    <col min="9735" max="9735" width="12.75" style="128" customWidth="1"/>
    <col min="9736" max="9736" width="15.125" style="128" customWidth="1"/>
    <col min="9737" max="9737" width="12" style="128" bestFit="1" customWidth="1"/>
    <col min="9738" max="9738" width="18.25" style="128" customWidth="1"/>
    <col min="9739" max="9983" width="9.125" style="128"/>
    <col min="9984" max="9984" width="8.25" style="128" customWidth="1"/>
    <col min="9985" max="9985" width="31.375" style="128" customWidth="1"/>
    <col min="9986" max="9986" width="21.125" style="128" customWidth="1"/>
    <col min="9987" max="9987" width="12.75" style="128" customWidth="1"/>
    <col min="9988" max="9988" width="12.25" style="128" customWidth="1"/>
    <col min="9989" max="9989" width="14.25" style="128" customWidth="1"/>
    <col min="9990" max="9990" width="6.25" style="128" customWidth="1"/>
    <col min="9991" max="9991" width="12.75" style="128" customWidth="1"/>
    <col min="9992" max="9992" width="15.125" style="128" customWidth="1"/>
    <col min="9993" max="9993" width="12" style="128" bestFit="1" customWidth="1"/>
    <col min="9994" max="9994" width="18.25" style="128" customWidth="1"/>
    <col min="9995" max="10239" width="9.125" style="128"/>
    <col min="10240" max="10240" width="8.25" style="128" customWidth="1"/>
    <col min="10241" max="10241" width="31.375" style="128" customWidth="1"/>
    <col min="10242" max="10242" width="21.125" style="128" customWidth="1"/>
    <col min="10243" max="10243" width="12.75" style="128" customWidth="1"/>
    <col min="10244" max="10244" width="12.25" style="128" customWidth="1"/>
    <col min="10245" max="10245" width="14.25" style="128" customWidth="1"/>
    <col min="10246" max="10246" width="6.25" style="128" customWidth="1"/>
    <col min="10247" max="10247" width="12.75" style="128" customWidth="1"/>
    <col min="10248" max="10248" width="15.125" style="128" customWidth="1"/>
    <col min="10249" max="10249" width="12" style="128" bestFit="1" customWidth="1"/>
    <col min="10250" max="10250" width="18.25" style="128" customWidth="1"/>
    <col min="10251" max="10495" width="9.125" style="128"/>
    <col min="10496" max="10496" width="8.25" style="128" customWidth="1"/>
    <col min="10497" max="10497" width="31.375" style="128" customWidth="1"/>
    <col min="10498" max="10498" width="21.125" style="128" customWidth="1"/>
    <col min="10499" max="10499" width="12.75" style="128" customWidth="1"/>
    <col min="10500" max="10500" width="12.25" style="128" customWidth="1"/>
    <col min="10501" max="10501" width="14.25" style="128" customWidth="1"/>
    <col min="10502" max="10502" width="6.25" style="128" customWidth="1"/>
    <col min="10503" max="10503" width="12.75" style="128" customWidth="1"/>
    <col min="10504" max="10504" width="15.125" style="128" customWidth="1"/>
    <col min="10505" max="10505" width="12" style="128" bestFit="1" customWidth="1"/>
    <col min="10506" max="10506" width="18.25" style="128" customWidth="1"/>
    <col min="10507" max="10751" width="9.125" style="128"/>
    <col min="10752" max="10752" width="8.25" style="128" customWidth="1"/>
    <col min="10753" max="10753" width="31.375" style="128" customWidth="1"/>
    <col min="10754" max="10754" width="21.125" style="128" customWidth="1"/>
    <col min="10755" max="10755" width="12.75" style="128" customWidth="1"/>
    <col min="10756" max="10756" width="12.25" style="128" customWidth="1"/>
    <col min="10757" max="10757" width="14.25" style="128" customWidth="1"/>
    <col min="10758" max="10758" width="6.25" style="128" customWidth="1"/>
    <col min="10759" max="10759" width="12.75" style="128" customWidth="1"/>
    <col min="10760" max="10760" width="15.125" style="128" customWidth="1"/>
    <col min="10761" max="10761" width="12" style="128" bestFit="1" customWidth="1"/>
    <col min="10762" max="10762" width="18.25" style="128" customWidth="1"/>
    <col min="10763" max="11007" width="9.125" style="128"/>
    <col min="11008" max="11008" width="8.25" style="128" customWidth="1"/>
    <col min="11009" max="11009" width="31.375" style="128" customWidth="1"/>
    <col min="11010" max="11010" width="21.125" style="128" customWidth="1"/>
    <col min="11011" max="11011" width="12.75" style="128" customWidth="1"/>
    <col min="11012" max="11012" width="12.25" style="128" customWidth="1"/>
    <col min="11013" max="11013" width="14.25" style="128" customWidth="1"/>
    <col min="11014" max="11014" width="6.25" style="128" customWidth="1"/>
    <col min="11015" max="11015" width="12.75" style="128" customWidth="1"/>
    <col min="11016" max="11016" width="15.125" style="128" customWidth="1"/>
    <col min="11017" max="11017" width="12" style="128" bestFit="1" customWidth="1"/>
    <col min="11018" max="11018" width="18.25" style="128" customWidth="1"/>
    <col min="11019" max="11263" width="9.125" style="128"/>
    <col min="11264" max="11264" width="8.25" style="128" customWidth="1"/>
    <col min="11265" max="11265" width="31.375" style="128" customWidth="1"/>
    <col min="11266" max="11266" width="21.125" style="128" customWidth="1"/>
    <col min="11267" max="11267" width="12.75" style="128" customWidth="1"/>
    <col min="11268" max="11268" width="12.25" style="128" customWidth="1"/>
    <col min="11269" max="11269" width="14.25" style="128" customWidth="1"/>
    <col min="11270" max="11270" width="6.25" style="128" customWidth="1"/>
    <col min="11271" max="11271" width="12.75" style="128" customWidth="1"/>
    <col min="11272" max="11272" width="15.125" style="128" customWidth="1"/>
    <col min="11273" max="11273" width="12" style="128" bestFit="1" customWidth="1"/>
    <col min="11274" max="11274" width="18.25" style="128" customWidth="1"/>
    <col min="11275" max="11519" width="9.125" style="128"/>
    <col min="11520" max="11520" width="8.25" style="128" customWidth="1"/>
    <col min="11521" max="11521" width="31.375" style="128" customWidth="1"/>
    <col min="11522" max="11522" width="21.125" style="128" customWidth="1"/>
    <col min="11523" max="11523" width="12.75" style="128" customWidth="1"/>
    <col min="11524" max="11524" width="12.25" style="128" customWidth="1"/>
    <col min="11525" max="11525" width="14.25" style="128" customWidth="1"/>
    <col min="11526" max="11526" width="6.25" style="128" customWidth="1"/>
    <col min="11527" max="11527" width="12.75" style="128" customWidth="1"/>
    <col min="11528" max="11528" width="15.125" style="128" customWidth="1"/>
    <col min="11529" max="11529" width="12" style="128" bestFit="1" customWidth="1"/>
    <col min="11530" max="11530" width="18.25" style="128" customWidth="1"/>
    <col min="11531" max="11775" width="9.125" style="128"/>
    <col min="11776" max="11776" width="8.25" style="128" customWidth="1"/>
    <col min="11777" max="11777" width="31.375" style="128" customWidth="1"/>
    <col min="11778" max="11778" width="21.125" style="128" customWidth="1"/>
    <col min="11779" max="11779" width="12.75" style="128" customWidth="1"/>
    <col min="11780" max="11780" width="12.25" style="128" customWidth="1"/>
    <col min="11781" max="11781" width="14.25" style="128" customWidth="1"/>
    <col min="11782" max="11782" width="6.25" style="128" customWidth="1"/>
    <col min="11783" max="11783" width="12.75" style="128" customWidth="1"/>
    <col min="11784" max="11784" width="15.125" style="128" customWidth="1"/>
    <col min="11785" max="11785" width="12" style="128" bestFit="1" customWidth="1"/>
    <col min="11786" max="11786" width="18.25" style="128" customWidth="1"/>
    <col min="11787" max="12031" width="9.125" style="128"/>
    <col min="12032" max="12032" width="8.25" style="128" customWidth="1"/>
    <col min="12033" max="12033" width="31.375" style="128" customWidth="1"/>
    <col min="12034" max="12034" width="21.125" style="128" customWidth="1"/>
    <col min="12035" max="12035" width="12.75" style="128" customWidth="1"/>
    <col min="12036" max="12036" width="12.25" style="128" customWidth="1"/>
    <col min="12037" max="12037" width="14.25" style="128" customWidth="1"/>
    <col min="12038" max="12038" width="6.25" style="128" customWidth="1"/>
    <col min="12039" max="12039" width="12.75" style="128" customWidth="1"/>
    <col min="12040" max="12040" width="15.125" style="128" customWidth="1"/>
    <col min="12041" max="12041" width="12" style="128" bestFit="1" customWidth="1"/>
    <col min="12042" max="12042" width="18.25" style="128" customWidth="1"/>
    <col min="12043" max="12287" width="9.125" style="128"/>
    <col min="12288" max="12288" width="8.25" style="128" customWidth="1"/>
    <col min="12289" max="12289" width="31.375" style="128" customWidth="1"/>
    <col min="12290" max="12290" width="21.125" style="128" customWidth="1"/>
    <col min="12291" max="12291" width="12.75" style="128" customWidth="1"/>
    <col min="12292" max="12292" width="12.25" style="128" customWidth="1"/>
    <col min="12293" max="12293" width="14.25" style="128" customWidth="1"/>
    <col min="12294" max="12294" width="6.25" style="128" customWidth="1"/>
    <col min="12295" max="12295" width="12.75" style="128" customWidth="1"/>
    <col min="12296" max="12296" width="15.125" style="128" customWidth="1"/>
    <col min="12297" max="12297" width="12" style="128" bestFit="1" customWidth="1"/>
    <col min="12298" max="12298" width="18.25" style="128" customWidth="1"/>
    <col min="12299" max="12543" width="9.125" style="128"/>
    <col min="12544" max="12544" width="8.25" style="128" customWidth="1"/>
    <col min="12545" max="12545" width="31.375" style="128" customWidth="1"/>
    <col min="12546" max="12546" width="21.125" style="128" customWidth="1"/>
    <col min="12547" max="12547" width="12.75" style="128" customWidth="1"/>
    <col min="12548" max="12548" width="12.25" style="128" customWidth="1"/>
    <col min="12549" max="12549" width="14.25" style="128" customWidth="1"/>
    <col min="12550" max="12550" width="6.25" style="128" customWidth="1"/>
    <col min="12551" max="12551" width="12.75" style="128" customWidth="1"/>
    <col min="12552" max="12552" width="15.125" style="128" customWidth="1"/>
    <col min="12553" max="12553" width="12" style="128" bestFit="1" customWidth="1"/>
    <col min="12554" max="12554" width="18.25" style="128" customWidth="1"/>
    <col min="12555" max="12799" width="9.125" style="128"/>
    <col min="12800" max="12800" width="8.25" style="128" customWidth="1"/>
    <col min="12801" max="12801" width="31.375" style="128" customWidth="1"/>
    <col min="12802" max="12802" width="21.125" style="128" customWidth="1"/>
    <col min="12803" max="12803" width="12.75" style="128" customWidth="1"/>
    <col min="12804" max="12804" width="12.25" style="128" customWidth="1"/>
    <col min="12805" max="12805" width="14.25" style="128" customWidth="1"/>
    <col min="12806" max="12806" width="6.25" style="128" customWidth="1"/>
    <col min="12807" max="12807" width="12.75" style="128" customWidth="1"/>
    <col min="12808" max="12808" width="15.125" style="128" customWidth="1"/>
    <col min="12809" max="12809" width="12" style="128" bestFit="1" customWidth="1"/>
    <col min="12810" max="12810" width="18.25" style="128" customWidth="1"/>
    <col min="12811" max="13055" width="9.125" style="128"/>
    <col min="13056" max="13056" width="8.25" style="128" customWidth="1"/>
    <col min="13057" max="13057" width="31.375" style="128" customWidth="1"/>
    <col min="13058" max="13058" width="21.125" style="128" customWidth="1"/>
    <col min="13059" max="13059" width="12.75" style="128" customWidth="1"/>
    <col min="13060" max="13060" width="12.25" style="128" customWidth="1"/>
    <col min="13061" max="13061" width="14.25" style="128" customWidth="1"/>
    <col min="13062" max="13062" width="6.25" style="128" customWidth="1"/>
    <col min="13063" max="13063" width="12.75" style="128" customWidth="1"/>
    <col min="13064" max="13064" width="15.125" style="128" customWidth="1"/>
    <col min="13065" max="13065" width="12" style="128" bestFit="1" customWidth="1"/>
    <col min="13066" max="13066" width="18.25" style="128" customWidth="1"/>
    <col min="13067" max="13311" width="9.125" style="128"/>
    <col min="13312" max="13312" width="8.25" style="128" customWidth="1"/>
    <col min="13313" max="13313" width="31.375" style="128" customWidth="1"/>
    <col min="13314" max="13314" width="21.125" style="128" customWidth="1"/>
    <col min="13315" max="13315" width="12.75" style="128" customWidth="1"/>
    <col min="13316" max="13316" width="12.25" style="128" customWidth="1"/>
    <col min="13317" max="13317" width="14.25" style="128" customWidth="1"/>
    <col min="13318" max="13318" width="6.25" style="128" customWidth="1"/>
    <col min="13319" max="13319" width="12.75" style="128" customWidth="1"/>
    <col min="13320" max="13320" width="15.125" style="128" customWidth="1"/>
    <col min="13321" max="13321" width="12" style="128" bestFit="1" customWidth="1"/>
    <col min="13322" max="13322" width="18.25" style="128" customWidth="1"/>
    <col min="13323" max="13567" width="9.125" style="128"/>
    <col min="13568" max="13568" width="8.25" style="128" customWidth="1"/>
    <col min="13569" max="13569" width="31.375" style="128" customWidth="1"/>
    <col min="13570" max="13570" width="21.125" style="128" customWidth="1"/>
    <col min="13571" max="13571" width="12.75" style="128" customWidth="1"/>
    <col min="13572" max="13572" width="12.25" style="128" customWidth="1"/>
    <col min="13573" max="13573" width="14.25" style="128" customWidth="1"/>
    <col min="13574" max="13574" width="6.25" style="128" customWidth="1"/>
    <col min="13575" max="13575" width="12.75" style="128" customWidth="1"/>
    <col min="13576" max="13576" width="15.125" style="128" customWidth="1"/>
    <col min="13577" max="13577" width="12" style="128" bestFit="1" customWidth="1"/>
    <col min="13578" max="13578" width="18.25" style="128" customWidth="1"/>
    <col min="13579" max="13823" width="9.125" style="128"/>
    <col min="13824" max="13824" width="8.25" style="128" customWidth="1"/>
    <col min="13825" max="13825" width="31.375" style="128" customWidth="1"/>
    <col min="13826" max="13826" width="21.125" style="128" customWidth="1"/>
    <col min="13827" max="13827" width="12.75" style="128" customWidth="1"/>
    <col min="13828" max="13828" width="12.25" style="128" customWidth="1"/>
    <col min="13829" max="13829" width="14.25" style="128" customWidth="1"/>
    <col min="13830" max="13830" width="6.25" style="128" customWidth="1"/>
    <col min="13831" max="13831" width="12.75" style="128" customWidth="1"/>
    <col min="13832" max="13832" width="15.125" style="128" customWidth="1"/>
    <col min="13833" max="13833" width="12" style="128" bestFit="1" customWidth="1"/>
    <col min="13834" max="13834" width="18.25" style="128" customWidth="1"/>
    <col min="13835" max="14079" width="9.125" style="128"/>
    <col min="14080" max="14080" width="8.25" style="128" customWidth="1"/>
    <col min="14081" max="14081" width="31.375" style="128" customWidth="1"/>
    <col min="14082" max="14082" width="21.125" style="128" customWidth="1"/>
    <col min="14083" max="14083" width="12.75" style="128" customWidth="1"/>
    <col min="14084" max="14084" width="12.25" style="128" customWidth="1"/>
    <col min="14085" max="14085" width="14.25" style="128" customWidth="1"/>
    <col min="14086" max="14086" width="6.25" style="128" customWidth="1"/>
    <col min="14087" max="14087" width="12.75" style="128" customWidth="1"/>
    <col min="14088" max="14088" width="15.125" style="128" customWidth="1"/>
    <col min="14089" max="14089" width="12" style="128" bestFit="1" customWidth="1"/>
    <col min="14090" max="14090" width="18.25" style="128" customWidth="1"/>
    <col min="14091" max="14335" width="9.125" style="128"/>
    <col min="14336" max="14336" width="8.25" style="128" customWidth="1"/>
    <col min="14337" max="14337" width="31.375" style="128" customWidth="1"/>
    <col min="14338" max="14338" width="21.125" style="128" customWidth="1"/>
    <col min="14339" max="14339" width="12.75" style="128" customWidth="1"/>
    <col min="14340" max="14340" width="12.25" style="128" customWidth="1"/>
    <col min="14341" max="14341" width="14.25" style="128" customWidth="1"/>
    <col min="14342" max="14342" width="6.25" style="128" customWidth="1"/>
    <col min="14343" max="14343" width="12.75" style="128" customWidth="1"/>
    <col min="14344" max="14344" width="15.125" style="128" customWidth="1"/>
    <col min="14345" max="14345" width="12" style="128" bestFit="1" customWidth="1"/>
    <col min="14346" max="14346" width="18.25" style="128" customWidth="1"/>
    <col min="14347" max="14591" width="9.125" style="128"/>
    <col min="14592" max="14592" width="8.25" style="128" customWidth="1"/>
    <col min="14593" max="14593" width="31.375" style="128" customWidth="1"/>
    <col min="14594" max="14594" width="21.125" style="128" customWidth="1"/>
    <col min="14595" max="14595" width="12.75" style="128" customWidth="1"/>
    <col min="14596" max="14596" width="12.25" style="128" customWidth="1"/>
    <col min="14597" max="14597" width="14.25" style="128" customWidth="1"/>
    <col min="14598" max="14598" width="6.25" style="128" customWidth="1"/>
    <col min="14599" max="14599" width="12.75" style="128" customWidth="1"/>
    <col min="14600" max="14600" width="15.125" style="128" customWidth="1"/>
    <col min="14601" max="14601" width="12" style="128" bestFit="1" customWidth="1"/>
    <col min="14602" max="14602" width="18.25" style="128" customWidth="1"/>
    <col min="14603" max="14847" width="9.125" style="128"/>
    <col min="14848" max="14848" width="8.25" style="128" customWidth="1"/>
    <col min="14849" max="14849" width="31.375" style="128" customWidth="1"/>
    <col min="14850" max="14850" width="21.125" style="128" customWidth="1"/>
    <col min="14851" max="14851" width="12.75" style="128" customWidth="1"/>
    <col min="14852" max="14852" width="12.25" style="128" customWidth="1"/>
    <col min="14853" max="14853" width="14.25" style="128" customWidth="1"/>
    <col min="14854" max="14854" width="6.25" style="128" customWidth="1"/>
    <col min="14855" max="14855" width="12.75" style="128" customWidth="1"/>
    <col min="14856" max="14856" width="15.125" style="128" customWidth="1"/>
    <col min="14857" max="14857" width="12" style="128" bestFit="1" customWidth="1"/>
    <col min="14858" max="14858" width="18.25" style="128" customWidth="1"/>
    <col min="14859" max="15103" width="9.125" style="128"/>
    <col min="15104" max="15104" width="8.25" style="128" customWidth="1"/>
    <col min="15105" max="15105" width="31.375" style="128" customWidth="1"/>
    <col min="15106" max="15106" width="21.125" style="128" customWidth="1"/>
    <col min="15107" max="15107" width="12.75" style="128" customWidth="1"/>
    <col min="15108" max="15108" width="12.25" style="128" customWidth="1"/>
    <col min="15109" max="15109" width="14.25" style="128" customWidth="1"/>
    <col min="15110" max="15110" width="6.25" style="128" customWidth="1"/>
    <col min="15111" max="15111" width="12.75" style="128" customWidth="1"/>
    <col min="15112" max="15112" width="15.125" style="128" customWidth="1"/>
    <col min="15113" max="15113" width="12" style="128" bestFit="1" customWidth="1"/>
    <col min="15114" max="15114" width="18.25" style="128" customWidth="1"/>
    <col min="15115" max="15359" width="9.125" style="128"/>
    <col min="15360" max="15360" width="8.25" style="128" customWidth="1"/>
    <col min="15361" max="15361" width="31.375" style="128" customWidth="1"/>
    <col min="15362" max="15362" width="21.125" style="128" customWidth="1"/>
    <col min="15363" max="15363" width="12.75" style="128" customWidth="1"/>
    <col min="15364" max="15364" width="12.25" style="128" customWidth="1"/>
    <col min="15365" max="15365" width="14.25" style="128" customWidth="1"/>
    <col min="15366" max="15366" width="6.25" style="128" customWidth="1"/>
    <col min="15367" max="15367" width="12.75" style="128" customWidth="1"/>
    <col min="15368" max="15368" width="15.125" style="128" customWidth="1"/>
    <col min="15369" max="15369" width="12" style="128" bestFit="1" customWidth="1"/>
    <col min="15370" max="15370" width="18.25" style="128" customWidth="1"/>
    <col min="15371" max="15615" width="9.125" style="128"/>
    <col min="15616" max="15616" width="8.25" style="128" customWidth="1"/>
    <col min="15617" max="15617" width="31.375" style="128" customWidth="1"/>
    <col min="15618" max="15618" width="21.125" style="128" customWidth="1"/>
    <col min="15619" max="15619" width="12.75" style="128" customWidth="1"/>
    <col min="15620" max="15620" width="12.25" style="128" customWidth="1"/>
    <col min="15621" max="15621" width="14.25" style="128" customWidth="1"/>
    <col min="15622" max="15622" width="6.25" style="128" customWidth="1"/>
    <col min="15623" max="15623" width="12.75" style="128" customWidth="1"/>
    <col min="15624" max="15624" width="15.125" style="128" customWidth="1"/>
    <col min="15625" max="15625" width="12" style="128" bestFit="1" customWidth="1"/>
    <col min="15626" max="15626" width="18.25" style="128" customWidth="1"/>
    <col min="15627" max="15871" width="9.125" style="128"/>
    <col min="15872" max="15872" width="8.25" style="128" customWidth="1"/>
    <col min="15873" max="15873" width="31.375" style="128" customWidth="1"/>
    <col min="15874" max="15874" width="21.125" style="128" customWidth="1"/>
    <col min="15875" max="15875" width="12.75" style="128" customWidth="1"/>
    <col min="15876" max="15876" width="12.25" style="128" customWidth="1"/>
    <col min="15877" max="15877" width="14.25" style="128" customWidth="1"/>
    <col min="15878" max="15878" width="6.25" style="128" customWidth="1"/>
    <col min="15879" max="15879" width="12.75" style="128" customWidth="1"/>
    <col min="15880" max="15880" width="15.125" style="128" customWidth="1"/>
    <col min="15881" max="15881" width="12" style="128" bestFit="1" customWidth="1"/>
    <col min="15882" max="15882" width="18.25" style="128" customWidth="1"/>
    <col min="15883" max="16127" width="9.125" style="128"/>
    <col min="16128" max="16128" width="8.25" style="128" customWidth="1"/>
    <col min="16129" max="16129" width="31.375" style="128" customWidth="1"/>
    <col min="16130" max="16130" width="21.125" style="128" customWidth="1"/>
    <col min="16131" max="16131" width="12.75" style="128" customWidth="1"/>
    <col min="16132" max="16132" width="12.25" style="128" customWidth="1"/>
    <col min="16133" max="16133" width="14.25" style="128" customWidth="1"/>
    <col min="16134" max="16134" width="6.25" style="128" customWidth="1"/>
    <col min="16135" max="16135" width="12.75" style="128" customWidth="1"/>
    <col min="16136" max="16136" width="15.125" style="128" customWidth="1"/>
    <col min="16137" max="16137" width="12" style="128" bestFit="1" customWidth="1"/>
    <col min="16138" max="16138" width="18.25" style="128" customWidth="1"/>
    <col min="16139" max="16384" width="9.125" style="128"/>
  </cols>
  <sheetData>
    <row r="1" spans="1:8" s="2" customFormat="1">
      <c r="A1" s="1" t="s">
        <v>0</v>
      </c>
      <c r="E1" s="3"/>
      <c r="H1" s="45"/>
    </row>
    <row r="2" spans="1:8" s="2" customFormat="1">
      <c r="A2" s="1" t="s">
        <v>1</v>
      </c>
      <c r="E2" s="3"/>
      <c r="H2" s="45"/>
    </row>
    <row r="3" spans="1:8" s="2" customFormat="1">
      <c r="A3" s="1" t="s">
        <v>2</v>
      </c>
      <c r="E3" s="3"/>
      <c r="H3" s="45"/>
    </row>
    <row r="4" spans="1:8" s="2" customFormat="1">
      <c r="A4" s="1" t="s">
        <v>3</v>
      </c>
      <c r="E4" s="3"/>
      <c r="H4" s="45"/>
    </row>
    <row r="5" spans="1:8" s="2" customFormat="1">
      <c r="H5" s="45"/>
    </row>
    <row r="7" spans="1:8" ht="38.25">
      <c r="A7" s="126" t="s">
        <v>136</v>
      </c>
      <c r="B7" s="126" t="s">
        <v>137</v>
      </c>
      <c r="C7" s="126" t="s">
        <v>138</v>
      </c>
      <c r="D7" s="126" t="s">
        <v>139</v>
      </c>
      <c r="E7" s="126" t="s">
        <v>140</v>
      </c>
      <c r="F7" s="126" t="s">
        <v>141</v>
      </c>
      <c r="G7" s="126" t="s">
        <v>142</v>
      </c>
      <c r="H7" s="127" t="s">
        <v>143</v>
      </c>
    </row>
    <row r="8" spans="1:8">
      <c r="A8" s="129">
        <v>1</v>
      </c>
      <c r="B8" s="130" t="s">
        <v>144</v>
      </c>
      <c r="C8" s="131" t="s">
        <v>31</v>
      </c>
      <c r="D8" s="146">
        <v>3000</v>
      </c>
      <c r="E8" s="132">
        <v>20</v>
      </c>
      <c r="F8" s="129">
        <v>11</v>
      </c>
      <c r="G8" s="146">
        <f t="shared" ref="G8:G21" si="0">D8/220*4.5*E8</f>
        <v>1227.2727272727273</v>
      </c>
      <c r="H8" s="133">
        <f>G8*F8</f>
        <v>13500</v>
      </c>
    </row>
    <row r="9" spans="1:8">
      <c r="A9" s="129">
        <v>2</v>
      </c>
      <c r="B9" s="134" t="s">
        <v>145</v>
      </c>
      <c r="C9" s="131" t="s">
        <v>146</v>
      </c>
      <c r="D9" s="146">
        <v>3000</v>
      </c>
      <c r="E9" s="132">
        <v>20</v>
      </c>
      <c r="F9" s="129">
        <v>11</v>
      </c>
      <c r="G9" s="146">
        <f t="shared" si="0"/>
        <v>1227.2727272727273</v>
      </c>
      <c r="H9" s="133">
        <f t="shared" ref="H9:H21" si="1">G9*F9</f>
        <v>13500</v>
      </c>
    </row>
    <row r="10" spans="1:8">
      <c r="A10" s="129">
        <v>3</v>
      </c>
      <c r="B10" s="130" t="s">
        <v>147</v>
      </c>
      <c r="C10" s="131" t="s">
        <v>148</v>
      </c>
      <c r="D10" s="146">
        <v>2000</v>
      </c>
      <c r="E10" s="132">
        <v>8</v>
      </c>
      <c r="F10" s="129">
        <v>8</v>
      </c>
      <c r="G10" s="146">
        <f>D10/220*4.5*E10</f>
        <v>327.27272727272731</v>
      </c>
      <c r="H10" s="133">
        <f t="shared" si="1"/>
        <v>2618.1818181818185</v>
      </c>
    </row>
    <row r="11" spans="1:8">
      <c r="A11" s="129">
        <v>4</v>
      </c>
      <c r="B11" s="130" t="s">
        <v>149</v>
      </c>
      <c r="C11" s="131" t="s">
        <v>150</v>
      </c>
      <c r="D11" s="146">
        <v>2000</v>
      </c>
      <c r="E11" s="132">
        <v>6</v>
      </c>
      <c r="F11" s="129">
        <v>11</v>
      </c>
      <c r="G11" s="146">
        <f t="shared" si="0"/>
        <v>245.4545454545455</v>
      </c>
      <c r="H11" s="133">
        <f t="shared" si="1"/>
        <v>2700.0000000000005</v>
      </c>
    </row>
    <row r="12" spans="1:8">
      <c r="A12" s="129">
        <v>5</v>
      </c>
      <c r="B12" s="130" t="s">
        <v>151</v>
      </c>
      <c r="C12" s="135" t="s">
        <v>150</v>
      </c>
      <c r="D12" s="146">
        <v>2000</v>
      </c>
      <c r="E12" s="132">
        <v>8</v>
      </c>
      <c r="F12" s="129">
        <v>3</v>
      </c>
      <c r="G12" s="146">
        <f t="shared" si="0"/>
        <v>327.27272727272731</v>
      </c>
      <c r="H12" s="133">
        <f t="shared" si="1"/>
        <v>981.81818181818198</v>
      </c>
    </row>
    <row r="13" spans="1:8">
      <c r="A13" s="129">
        <v>6</v>
      </c>
      <c r="B13" s="130" t="s">
        <v>152</v>
      </c>
      <c r="C13" s="131" t="s">
        <v>153</v>
      </c>
      <c r="D13" s="146">
        <v>2000</v>
      </c>
      <c r="E13" s="132">
        <v>8</v>
      </c>
      <c r="F13" s="129">
        <v>8</v>
      </c>
      <c r="G13" s="146">
        <f t="shared" si="0"/>
        <v>327.27272727272731</v>
      </c>
      <c r="H13" s="133">
        <f t="shared" si="1"/>
        <v>2618.1818181818185</v>
      </c>
    </row>
    <row r="14" spans="1:8">
      <c r="A14" s="129">
        <v>7</v>
      </c>
      <c r="B14" s="130" t="s">
        <v>154</v>
      </c>
      <c r="C14" s="131" t="s">
        <v>153</v>
      </c>
      <c r="D14" s="146">
        <v>2000</v>
      </c>
      <c r="E14" s="132">
        <v>8</v>
      </c>
      <c r="F14" s="129">
        <v>4</v>
      </c>
      <c r="G14" s="146">
        <f t="shared" si="0"/>
        <v>327.27272727272731</v>
      </c>
      <c r="H14" s="133">
        <f t="shared" si="1"/>
        <v>1309.0909090909092</v>
      </c>
    </row>
    <row r="15" spans="1:8">
      <c r="A15" s="129">
        <v>8</v>
      </c>
      <c r="B15" s="130" t="s">
        <v>155</v>
      </c>
      <c r="C15" s="131" t="s">
        <v>153</v>
      </c>
      <c r="D15" s="146">
        <v>2000</v>
      </c>
      <c r="E15" s="132">
        <v>8</v>
      </c>
      <c r="F15" s="129">
        <v>11</v>
      </c>
      <c r="G15" s="146">
        <f t="shared" si="0"/>
        <v>327.27272727272731</v>
      </c>
      <c r="H15" s="133">
        <f t="shared" si="1"/>
        <v>3600.0000000000005</v>
      </c>
    </row>
    <row r="16" spans="1:8">
      <c r="A16" s="129">
        <v>9</v>
      </c>
      <c r="B16" s="130" t="s">
        <v>156</v>
      </c>
      <c r="C16" s="131" t="s">
        <v>157</v>
      </c>
      <c r="D16" s="146">
        <v>2000</v>
      </c>
      <c r="E16" s="132">
        <v>8</v>
      </c>
      <c r="F16" s="129">
        <v>4</v>
      </c>
      <c r="G16" s="146">
        <f t="shared" si="0"/>
        <v>327.27272727272731</v>
      </c>
      <c r="H16" s="133">
        <f t="shared" si="1"/>
        <v>1309.0909090909092</v>
      </c>
    </row>
    <row r="17" spans="1:10">
      <c r="A17" s="129">
        <v>10</v>
      </c>
      <c r="B17" s="130" t="s">
        <v>158</v>
      </c>
      <c r="C17" s="131" t="s">
        <v>157</v>
      </c>
      <c r="D17" s="146">
        <v>2000</v>
      </c>
      <c r="E17" s="132">
        <v>8</v>
      </c>
      <c r="F17" s="129">
        <v>11</v>
      </c>
      <c r="G17" s="146">
        <f t="shared" si="0"/>
        <v>327.27272727272731</v>
      </c>
      <c r="H17" s="133">
        <f t="shared" si="1"/>
        <v>3600.0000000000005</v>
      </c>
    </row>
    <row r="18" spans="1:10">
      <c r="A18" s="129">
        <v>11</v>
      </c>
      <c r="B18" s="130" t="s">
        <v>159</v>
      </c>
      <c r="C18" s="131" t="s">
        <v>160</v>
      </c>
      <c r="D18" s="146">
        <v>1500</v>
      </c>
      <c r="E18" s="132">
        <v>4</v>
      </c>
      <c r="F18" s="129">
        <v>11</v>
      </c>
      <c r="G18" s="146">
        <f t="shared" si="0"/>
        <v>122.72727272727273</v>
      </c>
      <c r="H18" s="133">
        <f t="shared" si="1"/>
        <v>1350</v>
      </c>
    </row>
    <row r="19" spans="1:10">
      <c r="A19" s="129">
        <v>12</v>
      </c>
      <c r="B19" s="130" t="s">
        <v>161</v>
      </c>
      <c r="C19" s="131" t="s">
        <v>160</v>
      </c>
      <c r="D19" s="146">
        <v>1500</v>
      </c>
      <c r="E19" s="132">
        <v>4</v>
      </c>
      <c r="F19" s="129">
        <v>11</v>
      </c>
      <c r="G19" s="146">
        <f t="shared" si="0"/>
        <v>122.72727272727273</v>
      </c>
      <c r="H19" s="133">
        <f t="shared" si="1"/>
        <v>1350</v>
      </c>
    </row>
    <row r="20" spans="1:10">
      <c r="A20" s="129">
        <v>13</v>
      </c>
      <c r="B20" s="130" t="s">
        <v>162</v>
      </c>
      <c r="C20" s="131" t="s">
        <v>163</v>
      </c>
      <c r="D20" s="146">
        <v>1500</v>
      </c>
      <c r="E20" s="132">
        <v>8</v>
      </c>
      <c r="F20" s="129">
        <v>11</v>
      </c>
      <c r="G20" s="146">
        <f t="shared" si="0"/>
        <v>245.45454545454547</v>
      </c>
      <c r="H20" s="133">
        <f t="shared" si="1"/>
        <v>2700</v>
      </c>
    </row>
    <row r="21" spans="1:10">
      <c r="A21" s="129">
        <v>14</v>
      </c>
      <c r="B21" s="130" t="s">
        <v>164</v>
      </c>
      <c r="C21" s="131" t="s">
        <v>163</v>
      </c>
      <c r="D21" s="146">
        <v>1500</v>
      </c>
      <c r="E21" s="132">
        <v>8</v>
      </c>
      <c r="F21" s="129">
        <v>11</v>
      </c>
      <c r="G21" s="146">
        <f t="shared" si="0"/>
        <v>245.45454545454547</v>
      </c>
      <c r="H21" s="133">
        <f t="shared" si="1"/>
        <v>2700</v>
      </c>
    </row>
    <row r="22" spans="1:10">
      <c r="A22" s="136"/>
      <c r="C22" s="137"/>
      <c r="D22" s="138"/>
      <c r="E22" s="139"/>
      <c r="F22" s="136"/>
      <c r="G22" s="138"/>
      <c r="H22" s="147">
        <f>SUM(H8:H21)</f>
        <v>53836.36363636364</v>
      </c>
    </row>
    <row r="23" spans="1:10">
      <c r="A23" s="141"/>
      <c r="B23" s="142" t="s">
        <v>165</v>
      </c>
      <c r="C23" s="141"/>
      <c r="D23" s="141"/>
      <c r="E23" s="141"/>
      <c r="F23" s="141"/>
      <c r="G23" s="143">
        <v>53836.36363636364</v>
      </c>
      <c r="H23" s="143">
        <f>G23</f>
        <v>53836.36363636364</v>
      </c>
      <c r="J23" s="138"/>
    </row>
    <row r="24" spans="1:10">
      <c r="B24" s="144" t="s">
        <v>166</v>
      </c>
      <c r="G24" s="143">
        <f>H22/3/12</f>
        <v>1495.4545454545457</v>
      </c>
      <c r="H24" s="145">
        <f>G23/3/12</f>
        <v>1495.4545454545457</v>
      </c>
      <c r="J24" s="138"/>
    </row>
    <row r="25" spans="1:10">
      <c r="B25" s="144" t="s">
        <v>167</v>
      </c>
      <c r="G25" s="143">
        <f>H22/12</f>
        <v>4486.3636363636369</v>
      </c>
      <c r="H25" s="145">
        <f>H23/12</f>
        <v>4486.3636363636369</v>
      </c>
      <c r="J25" s="138"/>
    </row>
    <row r="26" spans="1:10">
      <c r="B26" s="144" t="s">
        <v>168</v>
      </c>
      <c r="G26" s="143">
        <f>(G23+G24+G25)*0.2</f>
        <v>11963.636363636366</v>
      </c>
      <c r="H26" s="145">
        <f>(H23+H24+H25)*0.2</f>
        <v>11963.636363636366</v>
      </c>
      <c r="I26" s="138"/>
      <c r="J26" s="138"/>
    </row>
    <row r="27" spans="1:10">
      <c r="B27" s="144" t="s">
        <v>169</v>
      </c>
      <c r="G27" s="143">
        <f>SUM(G23:G26)</f>
        <v>71781.818181818191</v>
      </c>
      <c r="H27" s="145">
        <f>SUM(H23:H26)</f>
        <v>71781.818181818191</v>
      </c>
      <c r="J27" s="138"/>
    </row>
    <row r="28" spans="1:10">
      <c r="B28" s="144"/>
      <c r="G28" s="143"/>
      <c r="H28" s="145"/>
      <c r="J28" s="138"/>
    </row>
    <row r="29" spans="1:10">
      <c r="B29" s="144"/>
      <c r="G29" s="143"/>
      <c r="H29" s="145"/>
      <c r="J29" s="138"/>
    </row>
    <row r="30" spans="1:10">
      <c r="B30" s="37" t="s">
        <v>170</v>
      </c>
      <c r="G30" s="143"/>
      <c r="H30" s="145"/>
      <c r="J30" s="138"/>
    </row>
    <row r="31" spans="1:10">
      <c r="B31" s="144"/>
      <c r="G31" s="143"/>
      <c r="H31" s="145"/>
      <c r="J31" s="138"/>
    </row>
    <row r="34" spans="2:7" s="2" customFormat="1">
      <c r="B34" s="44" t="s">
        <v>29</v>
      </c>
      <c r="D34" s="45"/>
      <c r="G34" s="46" t="s">
        <v>30</v>
      </c>
    </row>
    <row r="35" spans="2:7" s="2" customFormat="1">
      <c r="B35" s="47" t="s">
        <v>31</v>
      </c>
      <c r="D35" s="45"/>
      <c r="G35" s="46" t="s">
        <v>32</v>
      </c>
    </row>
    <row r="36" spans="2:7" s="2" customFormat="1">
      <c r="B36" s="48" t="s">
        <v>33</v>
      </c>
      <c r="D36" s="45"/>
      <c r="G36" s="49" t="s">
        <v>34</v>
      </c>
    </row>
  </sheetData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opLeftCell="A47" workbookViewId="0">
      <selection activeCell="H80" sqref="H80"/>
    </sheetView>
  </sheetViews>
  <sheetFormatPr defaultColWidth="13.25" defaultRowHeight="12.75"/>
  <cols>
    <col min="1" max="1" width="3.75" style="9" customWidth="1"/>
    <col min="2" max="2" width="4.375" style="55" customWidth="1"/>
    <col min="3" max="3" width="3.875" style="20" customWidth="1"/>
    <col min="4" max="4" width="3.25" style="9" customWidth="1"/>
    <col min="5" max="7" width="13.25" style="9"/>
    <col min="8" max="8" width="13.25" style="97"/>
    <col min="9" max="16384" width="13.25" style="9"/>
  </cols>
  <sheetData>
    <row r="1" spans="1:9" s="2" customFormat="1">
      <c r="A1" s="1" t="s">
        <v>0</v>
      </c>
      <c r="E1" s="3"/>
      <c r="H1" s="45"/>
    </row>
    <row r="2" spans="1:9" s="2" customFormat="1">
      <c r="A2" s="1" t="s">
        <v>1</v>
      </c>
      <c r="E2" s="3"/>
      <c r="H2" s="45"/>
    </row>
    <row r="3" spans="1:9" s="2" customFormat="1">
      <c r="A3" s="1" t="s">
        <v>2</v>
      </c>
      <c r="E3" s="3"/>
      <c r="H3" s="45"/>
    </row>
    <row r="4" spans="1:9" s="2" customFormat="1">
      <c r="A4" s="1" t="s">
        <v>3</v>
      </c>
      <c r="E4" s="3"/>
      <c r="H4" s="45"/>
    </row>
    <row r="5" spans="1:9" ht="15" customHeight="1">
      <c r="A5" s="4"/>
      <c r="B5" s="5"/>
      <c r="C5" s="6"/>
      <c r="D5" s="7"/>
      <c r="E5" s="6"/>
      <c r="F5" s="8"/>
    </row>
    <row r="6" spans="1:9" ht="15" customHeight="1">
      <c r="A6" s="10" t="s">
        <v>118</v>
      </c>
      <c r="B6" s="11"/>
      <c r="C6" s="12"/>
      <c r="D6" s="13"/>
      <c r="E6" s="12"/>
      <c r="F6" s="14"/>
    </row>
    <row r="7" spans="1:9" ht="35.25" customHeight="1">
      <c r="A7" s="15"/>
      <c r="B7" s="16"/>
      <c r="C7" s="17"/>
      <c r="H7" s="104">
        <v>2024</v>
      </c>
    </row>
    <row r="8" spans="1:9" ht="15" customHeight="1">
      <c r="A8" s="10" t="s">
        <v>4</v>
      </c>
      <c r="B8" s="19"/>
    </row>
    <row r="9" spans="1:9" ht="15" customHeight="1">
      <c r="A9" s="10"/>
      <c r="B9" s="22" t="s">
        <v>5</v>
      </c>
      <c r="H9" s="98">
        <f>H10</f>
        <v>117019.56999999999</v>
      </c>
      <c r="I9" s="105">
        <f>H9/H$44</f>
        <v>0.47062115907154167</v>
      </c>
    </row>
    <row r="10" spans="1:9" ht="15" customHeight="1">
      <c r="A10" s="10"/>
      <c r="B10" s="19"/>
      <c r="C10" s="17" t="s">
        <v>6</v>
      </c>
      <c r="H10" s="23">
        <f>H11+H14+H26+H22+H29</f>
        <v>117019.56999999999</v>
      </c>
      <c r="I10" s="105">
        <f t="shared" ref="I10:I43" si="0">H10/H$44</f>
        <v>0.47062115907154167</v>
      </c>
    </row>
    <row r="11" spans="1:9" ht="15" customHeight="1">
      <c r="A11" s="24"/>
      <c r="B11" s="25"/>
      <c r="D11" s="26" t="s">
        <v>7</v>
      </c>
      <c r="H11" s="98">
        <f>H12</f>
        <v>4410.6400000000003</v>
      </c>
      <c r="I11" s="105">
        <f t="shared" si="0"/>
        <v>1.7738404858668552E-2</v>
      </c>
    </row>
    <row r="12" spans="1:9" ht="15" customHeight="1">
      <c r="A12" s="24"/>
      <c r="B12" s="25"/>
      <c r="E12" s="9" t="s">
        <v>8</v>
      </c>
      <c r="H12" s="97">
        <v>4410.6400000000003</v>
      </c>
      <c r="I12" s="105">
        <f t="shared" si="0"/>
        <v>1.7738404858668552E-2</v>
      </c>
    </row>
    <row r="13" spans="1:9" ht="15" hidden="1" customHeight="1">
      <c r="A13" s="27"/>
      <c r="B13" s="28"/>
      <c r="I13" s="105">
        <f t="shared" si="0"/>
        <v>0</v>
      </c>
    </row>
    <row r="14" spans="1:9" s="26" customFormat="1" ht="15" customHeight="1">
      <c r="A14" s="24"/>
      <c r="B14" s="25"/>
      <c r="C14" s="17" t="s">
        <v>9</v>
      </c>
      <c r="H14" s="98">
        <f>H19</f>
        <v>87726.18</v>
      </c>
      <c r="I14" s="105">
        <f t="shared" si="0"/>
        <v>0.35281104273856673</v>
      </c>
    </row>
    <row r="15" spans="1:9" ht="15" hidden="1" customHeight="1">
      <c r="A15" s="10"/>
      <c r="B15" s="19"/>
      <c r="I15" s="105">
        <f t="shared" si="0"/>
        <v>0</v>
      </c>
    </row>
    <row r="16" spans="1:9" ht="15" hidden="1" customHeight="1">
      <c r="A16" s="10"/>
      <c r="B16" s="19"/>
      <c r="I16" s="105">
        <f t="shared" si="0"/>
        <v>0</v>
      </c>
    </row>
    <row r="17" spans="1:9" ht="15" hidden="1" customHeight="1">
      <c r="A17" s="4"/>
      <c r="B17" s="29"/>
      <c r="I17" s="105">
        <f t="shared" si="0"/>
        <v>0</v>
      </c>
    </row>
    <row r="18" spans="1:9" ht="15" hidden="1" customHeight="1">
      <c r="A18" s="4"/>
      <c r="B18" s="29"/>
      <c r="I18" s="105">
        <f t="shared" si="0"/>
        <v>0</v>
      </c>
    </row>
    <row r="19" spans="1:9" ht="15" customHeight="1">
      <c r="A19" s="24"/>
      <c r="B19" s="25"/>
      <c r="D19" s="26" t="s">
        <v>10</v>
      </c>
      <c r="H19" s="23">
        <f>H20+H21</f>
        <v>87726.18</v>
      </c>
      <c r="I19" s="105">
        <f t="shared" si="0"/>
        <v>0.35281104273856673</v>
      </c>
    </row>
    <row r="20" spans="1:9" ht="15" customHeight="1">
      <c r="A20" s="24"/>
      <c r="B20" s="25"/>
      <c r="E20" s="9" t="s">
        <v>11</v>
      </c>
      <c r="H20" s="97">
        <v>3</v>
      </c>
      <c r="I20" s="105">
        <f t="shared" si="0"/>
        <v>1.2065191123284978E-5</v>
      </c>
    </row>
    <row r="21" spans="1:9" ht="15" customHeight="1">
      <c r="A21" s="24"/>
      <c r="B21" s="25"/>
      <c r="E21" s="9" t="s">
        <v>111</v>
      </c>
      <c r="H21" s="97">
        <v>87723.18</v>
      </c>
      <c r="I21" s="105">
        <f t="shared" si="0"/>
        <v>0.35279897754744344</v>
      </c>
    </row>
    <row r="22" spans="1:9" ht="15" customHeight="1">
      <c r="A22" s="27"/>
      <c r="B22" s="28"/>
      <c r="C22" s="17" t="s">
        <v>12</v>
      </c>
      <c r="H22" s="98">
        <f>H23</f>
        <v>14717.19</v>
      </c>
      <c r="I22" s="105">
        <f t="shared" si="0"/>
        <v>5.9188570049232815E-2</v>
      </c>
    </row>
    <row r="23" spans="1:9" ht="15" customHeight="1">
      <c r="A23" s="4"/>
      <c r="B23" s="29"/>
      <c r="D23" s="26" t="s">
        <v>10</v>
      </c>
      <c r="H23" s="23">
        <f>H25+H24</f>
        <v>14717.19</v>
      </c>
      <c r="I23" s="105">
        <f t="shared" si="0"/>
        <v>5.9188570049232815E-2</v>
      </c>
    </row>
    <row r="24" spans="1:9" ht="15" customHeight="1">
      <c r="A24" s="4"/>
      <c r="B24" s="29"/>
      <c r="D24" s="26"/>
      <c r="E24" s="9" t="s">
        <v>13</v>
      </c>
      <c r="H24" s="97">
        <v>14642.24</v>
      </c>
      <c r="I24" s="105">
        <f t="shared" si="0"/>
        <v>5.8887141357669412E-2</v>
      </c>
    </row>
    <row r="25" spans="1:9" s="2" customFormat="1">
      <c r="A25" s="30"/>
      <c r="B25" s="31"/>
      <c r="C25" s="32"/>
      <c r="E25" s="2" t="s">
        <v>14</v>
      </c>
      <c r="H25" s="45">
        <v>74.95</v>
      </c>
      <c r="I25" s="105">
        <f t="shared" si="0"/>
        <v>3.0142869156340308E-4</v>
      </c>
    </row>
    <row r="26" spans="1:9" s="26" customFormat="1" ht="15" customHeight="1">
      <c r="A26" s="10"/>
      <c r="B26" s="11"/>
      <c r="C26" s="17" t="s">
        <v>15</v>
      </c>
      <c r="H26" s="98">
        <f>H27</f>
        <v>48.58</v>
      </c>
      <c r="I26" s="105">
        <f t="shared" si="0"/>
        <v>1.9537566158972806E-4</v>
      </c>
    </row>
    <row r="27" spans="1:9" s="26" customFormat="1" ht="15" customHeight="1">
      <c r="A27" s="10"/>
      <c r="B27" s="11"/>
      <c r="C27" s="17"/>
      <c r="D27" s="26" t="s">
        <v>10</v>
      </c>
      <c r="H27" s="98">
        <f>H28</f>
        <v>48.58</v>
      </c>
      <c r="I27" s="105">
        <f t="shared" si="0"/>
        <v>1.9537566158972806E-4</v>
      </c>
    </row>
    <row r="28" spans="1:9" ht="15" customHeight="1">
      <c r="A28" s="4"/>
      <c r="B28" s="5"/>
      <c r="E28" s="9" t="s">
        <v>16</v>
      </c>
      <c r="H28" s="97">
        <v>48.58</v>
      </c>
      <c r="I28" s="105">
        <f t="shared" si="0"/>
        <v>1.9537566158972806E-4</v>
      </c>
    </row>
    <row r="29" spans="1:9" ht="15" customHeight="1">
      <c r="A29" s="4"/>
      <c r="B29" s="5"/>
      <c r="C29" s="17" t="s">
        <v>17</v>
      </c>
      <c r="H29" s="23">
        <f>H30</f>
        <v>10116.98</v>
      </c>
      <c r="I29" s="105">
        <f t="shared" si="0"/>
        <v>4.0687765763483888E-2</v>
      </c>
    </row>
    <row r="30" spans="1:9" ht="15" customHeight="1">
      <c r="A30" s="4"/>
      <c r="B30" s="5"/>
      <c r="E30" s="9" t="s">
        <v>18</v>
      </c>
      <c r="H30" s="97">
        <f>H31</f>
        <v>10116.98</v>
      </c>
      <c r="I30" s="105">
        <f t="shared" si="0"/>
        <v>4.0687765763483888E-2</v>
      </c>
    </row>
    <row r="31" spans="1:9" ht="15" customHeight="1">
      <c r="A31" s="4"/>
      <c r="B31" s="5"/>
      <c r="E31" s="9" t="s">
        <v>19</v>
      </c>
      <c r="H31" s="97">
        <v>10116.98</v>
      </c>
      <c r="I31" s="105">
        <f t="shared" si="0"/>
        <v>4.0687765763483888E-2</v>
      </c>
    </row>
    <row r="32" spans="1:9" s="26" customFormat="1" ht="15" customHeight="1">
      <c r="A32" s="10"/>
      <c r="B32" s="34" t="s">
        <v>20</v>
      </c>
      <c r="C32" s="17"/>
      <c r="H32" s="23">
        <f>H33</f>
        <v>131629.62</v>
      </c>
      <c r="I32" s="105">
        <f t="shared" si="0"/>
        <v>0.52937884092845822</v>
      </c>
    </row>
    <row r="33" spans="1:9" s="26" customFormat="1" ht="15" customHeight="1">
      <c r="A33" s="10"/>
      <c r="B33" s="11"/>
      <c r="C33" s="17" t="s">
        <v>21</v>
      </c>
      <c r="H33" s="98">
        <f>H34</f>
        <v>131629.62</v>
      </c>
      <c r="I33" s="105">
        <f t="shared" si="0"/>
        <v>0.52937884092845822</v>
      </c>
    </row>
    <row r="34" spans="1:9" s="26" customFormat="1" ht="15" customHeight="1">
      <c r="A34" s="10"/>
      <c r="B34" s="11"/>
      <c r="C34" s="17"/>
      <c r="D34" s="26" t="s">
        <v>10</v>
      </c>
      <c r="H34" s="98">
        <f>H35+H38+H41</f>
        <v>131629.62</v>
      </c>
      <c r="I34" s="105">
        <f t="shared" si="0"/>
        <v>0.52937884092845822</v>
      </c>
    </row>
    <row r="35" spans="1:9" s="26" customFormat="1" ht="15" customHeight="1">
      <c r="A35" s="10"/>
      <c r="B35" s="11"/>
      <c r="C35" s="17"/>
      <c r="E35" s="26" t="s">
        <v>22</v>
      </c>
      <c r="H35" s="98">
        <f>H36+H37</f>
        <v>122015.23</v>
      </c>
      <c r="I35" s="105">
        <f t="shared" si="0"/>
        <v>0.49071235663385832</v>
      </c>
    </row>
    <row r="36" spans="1:9" ht="15" customHeight="1">
      <c r="A36" s="4"/>
      <c r="B36" s="5"/>
      <c r="E36" s="9" t="s">
        <v>23</v>
      </c>
      <c r="H36" s="97">
        <v>10000</v>
      </c>
      <c r="I36" s="105">
        <f t="shared" si="0"/>
        <v>4.0217303744283263E-2</v>
      </c>
    </row>
    <row r="37" spans="1:9" ht="15" customHeight="1">
      <c r="A37" s="4"/>
      <c r="B37" s="5"/>
      <c r="E37" s="9" t="s">
        <v>112</v>
      </c>
      <c r="H37" s="97">
        <v>112015.23</v>
      </c>
      <c r="I37" s="105">
        <f t="shared" si="0"/>
        <v>0.45049505288957503</v>
      </c>
    </row>
    <row r="38" spans="1:9" s="26" customFormat="1" ht="15" customHeight="1">
      <c r="A38" s="10"/>
      <c r="B38" s="11"/>
      <c r="C38" s="17"/>
      <c r="E38" s="26" t="s">
        <v>24</v>
      </c>
      <c r="H38" s="98">
        <f>H39+H40</f>
        <v>11118.49</v>
      </c>
      <c r="I38" s="105">
        <f t="shared" si="0"/>
        <v>4.47155689507776E-2</v>
      </c>
    </row>
    <row r="39" spans="1:9" s="26" customFormat="1" ht="15" customHeight="1">
      <c r="A39" s="10"/>
      <c r="B39" s="11"/>
      <c r="C39" s="17"/>
      <c r="E39" s="9" t="s">
        <v>25</v>
      </c>
      <c r="H39" s="97">
        <v>7196</v>
      </c>
      <c r="I39" s="105">
        <f t="shared" si="0"/>
        <v>2.8940371774386235E-2</v>
      </c>
    </row>
    <row r="40" spans="1:9" ht="15" customHeight="1">
      <c r="A40" s="4"/>
      <c r="B40" s="5"/>
      <c r="E40" s="9" t="s">
        <v>26</v>
      </c>
      <c r="H40" s="97">
        <v>3922.49</v>
      </c>
      <c r="I40" s="105">
        <f t="shared" si="0"/>
        <v>1.5775197176391365E-2</v>
      </c>
    </row>
    <row r="41" spans="1:9" ht="15" customHeight="1">
      <c r="A41" s="4"/>
      <c r="B41" s="5"/>
      <c r="E41" s="26" t="s">
        <v>113</v>
      </c>
      <c r="H41" s="102">
        <f>H42+H43</f>
        <v>-1504.1</v>
      </c>
      <c r="I41" s="105">
        <f t="shared" si="0"/>
        <v>-6.0490846561776449E-3</v>
      </c>
    </row>
    <row r="42" spans="1:9" ht="15" customHeight="1">
      <c r="A42" s="4"/>
      <c r="B42" s="5"/>
      <c r="E42" s="9" t="s">
        <v>114</v>
      </c>
      <c r="H42" s="103">
        <v>-719.6</v>
      </c>
      <c r="I42" s="105">
        <f t="shared" si="0"/>
        <v>-2.8940371774386236E-3</v>
      </c>
    </row>
    <row r="43" spans="1:9" ht="15" customHeight="1">
      <c r="A43" s="4"/>
      <c r="B43" s="5"/>
      <c r="E43" s="9" t="s">
        <v>115</v>
      </c>
      <c r="H43" s="103">
        <v>-784.5</v>
      </c>
      <c r="I43" s="105">
        <f t="shared" si="0"/>
        <v>-3.1550474787390217E-3</v>
      </c>
    </row>
    <row r="44" spans="1:9" s="26" customFormat="1" ht="15" customHeight="1">
      <c r="A44" s="10" t="s">
        <v>27</v>
      </c>
      <c r="B44" s="11"/>
      <c r="C44" s="17"/>
      <c r="H44" s="98">
        <f>H9+H32</f>
        <v>248649.19</v>
      </c>
    </row>
    <row r="45" spans="1:9" s="26" customFormat="1" ht="15" customHeight="1">
      <c r="A45" s="10"/>
      <c r="B45" s="11"/>
      <c r="C45" s="17"/>
      <c r="H45" s="98"/>
    </row>
    <row r="46" spans="1:9" s="2" customFormat="1" ht="14.25">
      <c r="A46" s="37" t="s">
        <v>119</v>
      </c>
      <c r="B46" s="37"/>
      <c r="C46" s="37"/>
      <c r="D46" s="37"/>
      <c r="E46" s="38"/>
      <c r="F46" s="39"/>
      <c r="H46" s="45"/>
    </row>
    <row r="47" spans="1:9" s="41" customFormat="1" ht="14.25">
      <c r="A47" s="40"/>
      <c r="E47" s="42"/>
      <c r="F47" s="43"/>
      <c r="H47" s="99"/>
    </row>
    <row r="48" spans="1:9" s="41" customFormat="1" ht="14.25">
      <c r="A48" s="40"/>
      <c r="E48" s="42"/>
      <c r="F48" s="43"/>
      <c r="H48" s="99"/>
    </row>
    <row r="49" spans="1:9" s="41" customFormat="1" ht="14.25">
      <c r="A49" s="40"/>
      <c r="E49" s="42"/>
      <c r="F49" s="43"/>
      <c r="H49" s="99"/>
    </row>
    <row r="50" spans="1:9" s="2" customFormat="1" ht="14.25" customHeight="1">
      <c r="E50" s="44" t="s">
        <v>29</v>
      </c>
      <c r="G50" s="45"/>
      <c r="H50" s="46" t="s">
        <v>30</v>
      </c>
    </row>
    <row r="51" spans="1:9" s="2" customFormat="1" ht="14.25" customHeight="1">
      <c r="E51" s="47" t="s">
        <v>31</v>
      </c>
      <c r="G51" s="45"/>
      <c r="H51" s="46" t="s">
        <v>32</v>
      </c>
    </row>
    <row r="52" spans="1:9" s="2" customFormat="1">
      <c r="E52" s="48" t="s">
        <v>33</v>
      </c>
      <c r="G52" s="45"/>
      <c r="H52" s="49" t="s">
        <v>34</v>
      </c>
    </row>
    <row r="53" spans="1:9" s="26" customFormat="1" ht="15" customHeight="1">
      <c r="A53" s="10"/>
      <c r="B53" s="11"/>
      <c r="C53" s="17"/>
      <c r="H53" s="98"/>
    </row>
    <row r="54" spans="1:9" s="26" customFormat="1" ht="15" customHeight="1">
      <c r="A54" s="10"/>
      <c r="B54" s="11"/>
      <c r="C54" s="17"/>
      <c r="H54" s="98"/>
    </row>
    <row r="55" spans="1:9" s="26" customFormat="1" ht="15" customHeight="1">
      <c r="A55" s="10"/>
      <c r="B55" s="11"/>
      <c r="C55" s="17"/>
      <c r="H55" s="98"/>
    </row>
    <row r="56" spans="1:9" s="2" customFormat="1">
      <c r="A56" s="1" t="s">
        <v>0</v>
      </c>
      <c r="E56" s="3"/>
      <c r="H56" s="45"/>
    </row>
    <row r="57" spans="1:9" s="2" customFormat="1">
      <c r="A57" s="1" t="s">
        <v>1</v>
      </c>
      <c r="E57" s="3"/>
      <c r="H57" s="45"/>
    </row>
    <row r="58" spans="1:9" s="2" customFormat="1">
      <c r="A58" s="1" t="s">
        <v>2</v>
      </c>
      <c r="E58" s="3"/>
      <c r="H58" s="45"/>
    </row>
    <row r="59" spans="1:9" s="2" customFormat="1">
      <c r="A59" s="1" t="s">
        <v>3</v>
      </c>
      <c r="E59" s="3"/>
      <c r="H59" s="45"/>
    </row>
    <row r="60" spans="1:9" ht="15" customHeight="1">
      <c r="A60" s="4"/>
      <c r="B60" s="5"/>
      <c r="C60" s="6"/>
      <c r="D60" s="7"/>
      <c r="E60" s="6"/>
      <c r="F60" s="8"/>
    </row>
    <row r="61" spans="1:9" ht="15" customHeight="1">
      <c r="A61" s="10" t="s">
        <v>118</v>
      </c>
      <c r="B61" s="11"/>
      <c r="C61" s="12"/>
      <c r="D61" s="13"/>
      <c r="E61" s="12"/>
      <c r="F61" s="14"/>
    </row>
    <row r="62" spans="1:9" ht="35.25" customHeight="1">
      <c r="A62" s="15"/>
      <c r="B62" s="16"/>
      <c r="C62" s="17"/>
      <c r="H62" s="104">
        <v>2024</v>
      </c>
    </row>
    <row r="63" spans="1:9" s="26" customFormat="1" ht="15" customHeight="1">
      <c r="A63" s="10" t="s">
        <v>35</v>
      </c>
      <c r="B63" s="11"/>
      <c r="C63" s="17"/>
      <c r="H63" s="98"/>
    </row>
    <row r="64" spans="1:9" s="53" customFormat="1" ht="15" customHeight="1">
      <c r="A64" s="50"/>
      <c r="B64" s="51" t="s">
        <v>36</v>
      </c>
      <c r="C64" s="52"/>
      <c r="H64" s="100">
        <f t="shared" ref="H64:H66" si="1">H65</f>
        <v>87526.18</v>
      </c>
      <c r="I64" s="105">
        <f>H64/H$44</f>
        <v>0.35200669666368106</v>
      </c>
    </row>
    <row r="65" spans="1:9" s="26" customFormat="1" ht="15" customHeight="1">
      <c r="A65" s="10"/>
      <c r="B65" s="11"/>
      <c r="C65" s="17" t="s">
        <v>37</v>
      </c>
      <c r="H65" s="98">
        <f t="shared" si="1"/>
        <v>87526.18</v>
      </c>
      <c r="I65" s="105">
        <f t="shared" ref="I65:I80" si="2">H65/H$44</f>
        <v>0.35200669666368106</v>
      </c>
    </row>
    <row r="66" spans="1:9" s="26" customFormat="1" ht="15" customHeight="1">
      <c r="A66" s="10"/>
      <c r="B66" s="11"/>
      <c r="C66" s="17"/>
      <c r="D66" s="26" t="s">
        <v>37</v>
      </c>
      <c r="H66" s="98">
        <f t="shared" si="1"/>
        <v>87526.18</v>
      </c>
      <c r="I66" s="105">
        <f t="shared" si="2"/>
        <v>0.35200669666368106</v>
      </c>
    </row>
    <row r="67" spans="1:9" s="26" customFormat="1" ht="15" customHeight="1">
      <c r="A67" s="10"/>
      <c r="B67" s="11"/>
      <c r="C67" s="17"/>
      <c r="E67" s="26" t="s">
        <v>18</v>
      </c>
      <c r="H67" s="98">
        <f>H68+H69</f>
        <v>87526.18</v>
      </c>
      <c r="I67" s="105">
        <f t="shared" si="2"/>
        <v>0.35200669666368106</v>
      </c>
    </row>
    <row r="68" spans="1:9" ht="15" customHeight="1">
      <c r="A68" s="4"/>
      <c r="B68" s="5"/>
      <c r="E68" s="9" t="s">
        <v>116</v>
      </c>
      <c r="H68" s="97">
        <v>3</v>
      </c>
      <c r="I68" s="105">
        <f t="shared" si="2"/>
        <v>1.2065191123284978E-5</v>
      </c>
    </row>
    <row r="69" spans="1:9" ht="15" customHeight="1">
      <c r="A69" s="4"/>
      <c r="B69" s="5"/>
      <c r="E69" s="9" t="s">
        <v>117</v>
      </c>
      <c r="H69" s="97">
        <v>87523.18</v>
      </c>
      <c r="I69" s="105">
        <f t="shared" si="2"/>
        <v>0.35199463147255777</v>
      </c>
    </row>
    <row r="70" spans="1:9" s="26" customFormat="1" ht="15" customHeight="1">
      <c r="A70" s="10"/>
      <c r="B70" s="34" t="s">
        <v>38</v>
      </c>
      <c r="C70" s="17"/>
      <c r="H70" s="98">
        <f>H71+H75+H78</f>
        <v>161123.01</v>
      </c>
      <c r="I70" s="105">
        <f t="shared" si="2"/>
        <v>0.64799330333631899</v>
      </c>
    </row>
    <row r="71" spans="1:9" s="26" customFormat="1" ht="15" customHeight="1">
      <c r="A71" s="50"/>
      <c r="B71" s="11"/>
      <c r="C71" s="17" t="s">
        <v>39</v>
      </c>
      <c r="H71" s="98">
        <f>H72</f>
        <v>18679.810000000001</v>
      </c>
      <c r="I71" s="105">
        <f t="shared" si="2"/>
        <v>7.5125159265549996E-2</v>
      </c>
    </row>
    <row r="72" spans="1:9" s="26" customFormat="1" ht="15" customHeight="1">
      <c r="A72" s="10"/>
      <c r="B72" s="11"/>
      <c r="C72" s="17"/>
      <c r="D72" s="26" t="s">
        <v>38</v>
      </c>
      <c r="H72" s="98">
        <f>H73</f>
        <v>18679.810000000001</v>
      </c>
      <c r="I72" s="105">
        <f t="shared" si="2"/>
        <v>7.5125159265549996E-2</v>
      </c>
    </row>
    <row r="73" spans="1:9" s="26" customFormat="1" ht="15" customHeight="1">
      <c r="A73" s="10"/>
      <c r="B73" s="11"/>
      <c r="C73" s="17"/>
      <c r="E73" s="9" t="s">
        <v>40</v>
      </c>
      <c r="H73" s="98">
        <f>H74</f>
        <v>18679.810000000001</v>
      </c>
      <c r="I73" s="105">
        <f t="shared" si="2"/>
        <v>7.5125159265549996E-2</v>
      </c>
    </row>
    <row r="74" spans="1:9" ht="15" customHeight="1">
      <c r="A74" s="4"/>
      <c r="B74" s="5"/>
      <c r="E74" s="9" t="s">
        <v>41</v>
      </c>
      <c r="H74" s="97">
        <v>18679.810000000001</v>
      </c>
      <c r="I74" s="105">
        <f t="shared" si="2"/>
        <v>7.5125159265549996E-2</v>
      </c>
    </row>
    <row r="75" spans="1:9" s="26" customFormat="1" ht="15" customHeight="1">
      <c r="A75" s="10" t="s">
        <v>42</v>
      </c>
      <c r="B75" s="11"/>
      <c r="C75" s="17"/>
      <c r="H75" s="98">
        <f>H76</f>
        <v>4816.3599999999997</v>
      </c>
      <c r="I75" s="105">
        <f t="shared" si="2"/>
        <v>1.9370101306181612E-2</v>
      </c>
    </row>
    <row r="76" spans="1:9" ht="15" customHeight="1">
      <c r="A76" s="4"/>
      <c r="B76" s="5"/>
      <c r="C76" s="20" t="s">
        <v>43</v>
      </c>
      <c r="H76" s="97">
        <f>H77</f>
        <v>4816.3599999999997</v>
      </c>
      <c r="I76" s="105">
        <f t="shared" si="2"/>
        <v>1.9370101306181612E-2</v>
      </c>
    </row>
    <row r="77" spans="1:9" ht="15" customHeight="1">
      <c r="A77" s="4"/>
      <c r="B77" s="5"/>
      <c r="D77" s="9" t="s">
        <v>44</v>
      </c>
      <c r="H77" s="97">
        <v>4816.3599999999997</v>
      </c>
      <c r="I77" s="105">
        <f t="shared" si="2"/>
        <v>1.9370101306181612E-2</v>
      </c>
    </row>
    <row r="78" spans="1:9" ht="15" customHeight="1">
      <c r="A78" s="10" t="s">
        <v>45</v>
      </c>
      <c r="B78" s="5"/>
      <c r="H78" s="98">
        <f>H79</f>
        <v>137626.84</v>
      </c>
      <c r="I78" s="105">
        <f t="shared" si="2"/>
        <v>0.55349804276458736</v>
      </c>
    </row>
    <row r="79" spans="1:9" ht="15" customHeight="1">
      <c r="A79" s="4"/>
      <c r="B79" s="5"/>
      <c r="C79" s="20" t="s">
        <v>46</v>
      </c>
      <c r="H79" s="97">
        <f>H80</f>
        <v>137626.84</v>
      </c>
      <c r="I79" s="105">
        <f t="shared" si="2"/>
        <v>0.55349804276458736</v>
      </c>
    </row>
    <row r="80" spans="1:9" ht="15" customHeight="1">
      <c r="A80" s="4"/>
      <c r="B80" s="5"/>
      <c r="D80" s="9" t="s">
        <v>47</v>
      </c>
      <c r="H80" s="97">
        <v>137626.84</v>
      </c>
      <c r="I80" s="105">
        <f t="shared" si="2"/>
        <v>0.55349804276458736</v>
      </c>
    </row>
    <row r="81" spans="1:8" s="26" customFormat="1" ht="15" customHeight="1">
      <c r="A81" s="10" t="s">
        <v>48</v>
      </c>
      <c r="B81" s="11"/>
      <c r="C81" s="17"/>
      <c r="H81" s="98">
        <f>H64+H70</f>
        <v>248649.19</v>
      </c>
    </row>
    <row r="82" spans="1:8" ht="15" customHeight="1"/>
    <row r="83" spans="1:8" s="2" customFormat="1">
      <c r="A83" s="37" t="s">
        <v>119</v>
      </c>
      <c r="B83" s="56"/>
      <c r="C83" s="32"/>
      <c r="H83" s="45"/>
    </row>
    <row r="84" spans="1:8" s="2" customFormat="1">
      <c r="A84" s="30"/>
      <c r="B84" s="31"/>
      <c r="C84" s="32"/>
      <c r="H84" s="45"/>
    </row>
    <row r="85" spans="1:8" s="2" customFormat="1">
      <c r="A85" s="30"/>
      <c r="B85" s="31"/>
      <c r="C85" s="32"/>
      <c r="H85" s="45"/>
    </row>
    <row r="86" spans="1:8" s="2" customFormat="1">
      <c r="A86" s="30"/>
      <c r="B86" s="31"/>
      <c r="C86" s="32"/>
      <c r="H86" s="45"/>
    </row>
    <row r="87" spans="1:8" s="2" customFormat="1">
      <c r="A87" s="30"/>
      <c r="B87" s="31"/>
      <c r="C87" s="32"/>
      <c r="H87" s="45"/>
    </row>
    <row r="88" spans="1:8" s="2" customFormat="1">
      <c r="A88" s="30"/>
      <c r="B88" s="31"/>
      <c r="C88" s="32"/>
      <c r="H88" s="45"/>
    </row>
    <row r="89" spans="1:8" s="2" customFormat="1" ht="14.25" customHeight="1">
      <c r="E89" s="44" t="s">
        <v>29</v>
      </c>
      <c r="G89" s="57"/>
      <c r="H89" s="46" t="s">
        <v>30</v>
      </c>
    </row>
    <row r="90" spans="1:8" s="2" customFormat="1" ht="14.25" customHeight="1">
      <c r="E90" s="47" t="s">
        <v>31</v>
      </c>
      <c r="G90" s="57"/>
      <c r="H90" s="46" t="s">
        <v>32</v>
      </c>
    </row>
    <row r="91" spans="1:8" s="2" customFormat="1">
      <c r="E91" s="48" t="s">
        <v>33</v>
      </c>
      <c r="G91" s="57"/>
      <c r="H91" s="49" t="s">
        <v>34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51" sqref="A51:XFD51"/>
    </sheetView>
  </sheetViews>
  <sheetFormatPr defaultColWidth="9.125" defaultRowHeight="12.75"/>
  <cols>
    <col min="1" max="1" width="3.25" style="41" customWidth="1"/>
    <col min="2" max="2" width="3.125" style="41" customWidth="1"/>
    <col min="3" max="3" width="2.75" style="41" customWidth="1"/>
    <col min="4" max="4" width="30.875" style="41" customWidth="1"/>
    <col min="5" max="5" width="15" style="116" customWidth="1"/>
    <col min="6" max="6" width="15.375" style="107" customWidth="1"/>
    <col min="7" max="7" width="12.75" style="41" bestFit="1" customWidth="1"/>
    <col min="8" max="16384" width="9.125" style="41"/>
  </cols>
  <sheetData>
    <row r="1" spans="1:7" s="2" customFormat="1">
      <c r="A1" s="1" t="s">
        <v>0</v>
      </c>
      <c r="E1" s="115"/>
      <c r="F1" s="106"/>
    </row>
    <row r="2" spans="1:7" s="2" customFormat="1">
      <c r="A2" s="1" t="s">
        <v>1</v>
      </c>
      <c r="E2" s="115"/>
      <c r="F2" s="106"/>
    </row>
    <row r="3" spans="1:7" s="2" customFormat="1">
      <c r="A3" s="1" t="s">
        <v>2</v>
      </c>
      <c r="E3" s="115"/>
      <c r="F3" s="106"/>
    </row>
    <row r="4" spans="1:7" s="2" customFormat="1">
      <c r="A4" s="1" t="s">
        <v>3</v>
      </c>
      <c r="E4" s="115"/>
      <c r="F4" s="106"/>
    </row>
    <row r="6" spans="1:7">
      <c r="A6" s="41" t="s">
        <v>120</v>
      </c>
    </row>
    <row r="8" spans="1:7">
      <c r="E8" s="58">
        <v>2024</v>
      </c>
      <c r="F8" s="108">
        <v>2023</v>
      </c>
    </row>
    <row r="9" spans="1:7">
      <c r="A9" s="40" t="s">
        <v>49</v>
      </c>
    </row>
    <row r="10" spans="1:7">
      <c r="A10" s="40"/>
    </row>
    <row r="11" spans="1:7">
      <c r="B11" s="40" t="s">
        <v>50</v>
      </c>
      <c r="E11" s="117">
        <f>E12</f>
        <v>151950.04</v>
      </c>
      <c r="F11" s="117">
        <f>F12+F13+F14</f>
        <v>28020.28</v>
      </c>
      <c r="G11" s="122">
        <f>(E11/F11)-1</f>
        <v>4.4228594432318316</v>
      </c>
    </row>
    <row r="12" spans="1:7">
      <c r="C12" s="41" t="s">
        <v>51</v>
      </c>
      <c r="E12" s="116">
        <f>E13+E14</f>
        <v>151950.04</v>
      </c>
      <c r="F12" s="109"/>
      <c r="G12" s="122"/>
    </row>
    <row r="13" spans="1:7">
      <c r="D13" s="41" t="s">
        <v>52</v>
      </c>
      <c r="F13" s="107">
        <v>17496.5</v>
      </c>
      <c r="G13" s="122">
        <f t="shared" ref="G13:G45" si="0">(E13/F13)-1</f>
        <v>-1</v>
      </c>
    </row>
    <row r="14" spans="1:7">
      <c r="D14" s="41" t="s">
        <v>53</v>
      </c>
      <c r="E14" s="116">
        <v>151950.04</v>
      </c>
      <c r="F14" s="107">
        <v>10523.78</v>
      </c>
      <c r="G14" s="122">
        <f t="shared" si="0"/>
        <v>13.438732090560617</v>
      </c>
    </row>
    <row r="15" spans="1:7">
      <c r="B15" s="40" t="s">
        <v>54</v>
      </c>
      <c r="C15" s="40"/>
      <c r="D15" s="40"/>
      <c r="E15" s="117">
        <f>E16+E17+E19+E20+E21+E22+E18</f>
        <v>116513.98000000001</v>
      </c>
      <c r="F15" s="117">
        <f>F16+F17+F19+F20+F21+F22</f>
        <v>37362.25</v>
      </c>
      <c r="G15" s="122">
        <f t="shared" si="0"/>
        <v>2.1184947373351446</v>
      </c>
    </row>
    <row r="16" spans="1:7">
      <c r="C16" s="41" t="s">
        <v>55</v>
      </c>
      <c r="F16" s="107">
        <v>170</v>
      </c>
      <c r="G16" s="122">
        <f t="shared" si="0"/>
        <v>-1</v>
      </c>
    </row>
    <row r="17" spans="1:7">
      <c r="C17" s="41" t="s">
        <v>56</v>
      </c>
      <c r="E17" s="116">
        <v>25831</v>
      </c>
      <c r="F17" s="107">
        <v>34136.75</v>
      </c>
      <c r="G17" s="122">
        <f t="shared" si="0"/>
        <v>-0.24330816495419161</v>
      </c>
    </row>
    <row r="18" spans="1:7">
      <c r="C18" s="41" t="s">
        <v>171</v>
      </c>
      <c r="E18" s="116">
        <v>71781.820000000007</v>
      </c>
      <c r="G18" s="122">
        <v>1</v>
      </c>
    </row>
    <row r="19" spans="1:7">
      <c r="C19" s="41" t="s">
        <v>122</v>
      </c>
      <c r="E19" s="116">
        <v>1205</v>
      </c>
      <c r="G19" s="122"/>
    </row>
    <row r="20" spans="1:7">
      <c r="C20" s="41" t="s">
        <v>57</v>
      </c>
      <c r="E20" s="116">
        <v>6958.5</v>
      </c>
      <c r="F20" s="107">
        <v>2855.5</v>
      </c>
      <c r="G20" s="122">
        <f t="shared" si="0"/>
        <v>1.4368762038171949</v>
      </c>
    </row>
    <row r="21" spans="1:7">
      <c r="C21" s="41" t="s">
        <v>123</v>
      </c>
      <c r="E21" s="116">
        <v>1381.2</v>
      </c>
      <c r="G21" s="122"/>
    </row>
    <row r="22" spans="1:7">
      <c r="C22" s="41" t="s">
        <v>58</v>
      </c>
      <c r="E22" s="116">
        <v>9356.4599999999991</v>
      </c>
      <c r="F22" s="107">
        <v>200</v>
      </c>
      <c r="G22" s="122">
        <f t="shared" si="0"/>
        <v>45.782299999999992</v>
      </c>
    </row>
    <row r="23" spans="1:7">
      <c r="B23" s="41" t="s">
        <v>132</v>
      </c>
      <c r="E23" s="117">
        <f>E24+E25</f>
        <v>527</v>
      </c>
      <c r="F23" s="109">
        <f>F24</f>
        <v>3213</v>
      </c>
      <c r="G23" s="122">
        <f t="shared" si="0"/>
        <v>-0.83597883597883604</v>
      </c>
    </row>
    <row r="24" spans="1:7">
      <c r="C24" s="41" t="s">
        <v>121</v>
      </c>
      <c r="F24" s="107">
        <v>3213</v>
      </c>
      <c r="G24" s="122">
        <f t="shared" si="0"/>
        <v>-1</v>
      </c>
    </row>
    <row r="25" spans="1:7">
      <c r="C25" s="41" t="s">
        <v>124</v>
      </c>
      <c r="E25" s="116">
        <v>527</v>
      </c>
      <c r="G25" s="122"/>
    </row>
    <row r="26" spans="1:7">
      <c r="A26" s="40" t="s">
        <v>59</v>
      </c>
      <c r="E26" s="117">
        <f>E11+E15+E23</f>
        <v>268991.02</v>
      </c>
      <c r="F26" s="109">
        <f>F13+F14+F16+F17+F20+F22+F24</f>
        <v>68595.53</v>
      </c>
      <c r="G26" s="122">
        <f t="shared" si="0"/>
        <v>2.9214074153228355</v>
      </c>
    </row>
    <row r="27" spans="1:7">
      <c r="A27" s="40" t="s">
        <v>60</v>
      </c>
      <c r="F27" s="109"/>
      <c r="G27" s="122"/>
    </row>
    <row r="28" spans="1:7">
      <c r="A28" s="40" t="s">
        <v>61</v>
      </c>
      <c r="E28" s="116">
        <f>E29+E32+E84</f>
        <v>-149979.93</v>
      </c>
      <c r="F28" s="109">
        <f>F29+F32+F84</f>
        <v>-64454.46</v>
      </c>
      <c r="G28" s="122">
        <f t="shared" si="0"/>
        <v>1.3269131414645314</v>
      </c>
    </row>
    <row r="29" spans="1:7">
      <c r="B29" s="40" t="s">
        <v>62</v>
      </c>
      <c r="E29" s="117">
        <f>E30+E31</f>
        <v>-775.72</v>
      </c>
      <c r="F29" s="109">
        <f>F30+F31</f>
        <v>-1290.97</v>
      </c>
      <c r="G29" s="122">
        <f t="shared" si="0"/>
        <v>-0.39911849229649021</v>
      </c>
    </row>
    <row r="30" spans="1:7">
      <c r="C30" s="41" t="s">
        <v>63</v>
      </c>
      <c r="E30" s="116">
        <v>-476.8</v>
      </c>
      <c r="F30" s="107">
        <v>-670.44</v>
      </c>
      <c r="G30" s="122">
        <f t="shared" si="0"/>
        <v>-0.28882524909014984</v>
      </c>
    </row>
    <row r="31" spans="1:7">
      <c r="C31" s="41" t="s">
        <v>64</v>
      </c>
      <c r="E31" s="116">
        <v>-298.92</v>
      </c>
      <c r="F31" s="107">
        <v>-620.53</v>
      </c>
      <c r="G31" s="122">
        <f t="shared" si="0"/>
        <v>-0.51828275828727044</v>
      </c>
    </row>
    <row r="32" spans="1:7">
      <c r="C32" s="40" t="s">
        <v>65</v>
      </c>
      <c r="E32" s="117">
        <f>SUM(E33:E82)</f>
        <v>-147155.44999999998</v>
      </c>
      <c r="F32" s="109">
        <f>F33+F34+F35+F36+F37+F38+F39+F41+F44+F45+F66+F67+F69+F70+F71+F73+F74+F75+F77+F78+F79</f>
        <v>-61923.31</v>
      </c>
      <c r="G32" s="122">
        <f t="shared" si="0"/>
        <v>1.3764144713840394</v>
      </c>
    </row>
    <row r="33" spans="1:7">
      <c r="D33" s="41" t="s">
        <v>66</v>
      </c>
      <c r="F33" s="107">
        <v>-1150</v>
      </c>
      <c r="G33" s="122">
        <f t="shared" si="0"/>
        <v>-1</v>
      </c>
    </row>
    <row r="34" spans="1:7">
      <c r="D34" s="41" t="s">
        <v>67</v>
      </c>
      <c r="E34" s="116">
        <v>-718.35</v>
      </c>
      <c r="F34" s="107">
        <v>-898.07</v>
      </c>
      <c r="G34" s="122">
        <f t="shared" si="0"/>
        <v>-0.20011803088846081</v>
      </c>
    </row>
    <row r="35" spans="1:7">
      <c r="D35" s="41" t="s">
        <v>68</v>
      </c>
      <c r="F35" s="107">
        <v>-241.62</v>
      </c>
      <c r="G35" s="122">
        <f t="shared" si="0"/>
        <v>-1</v>
      </c>
    </row>
    <row r="36" spans="1:7">
      <c r="D36" s="41" t="s">
        <v>69</v>
      </c>
      <c r="E36" s="116">
        <v>-220</v>
      </c>
      <c r="F36" s="107">
        <v>-321</v>
      </c>
      <c r="G36" s="122">
        <f t="shared" si="0"/>
        <v>-0.31464174454828664</v>
      </c>
    </row>
    <row r="37" spans="1:7">
      <c r="D37" s="41" t="s">
        <v>70</v>
      </c>
      <c r="E37" s="116">
        <v>-917.01</v>
      </c>
      <c r="F37" s="107">
        <v>-536.78</v>
      </c>
      <c r="G37" s="122">
        <f t="shared" si="0"/>
        <v>0.70835351540668445</v>
      </c>
    </row>
    <row r="38" spans="1:7">
      <c r="D38" s="41" t="s">
        <v>71</v>
      </c>
      <c r="E38" s="116">
        <v>-657.23</v>
      </c>
      <c r="F38" s="107">
        <v>-348.76</v>
      </c>
      <c r="G38" s="122">
        <f t="shared" si="0"/>
        <v>0.88447643078334681</v>
      </c>
    </row>
    <row r="39" spans="1:7">
      <c r="D39" s="41" t="s">
        <v>72</v>
      </c>
      <c r="E39" s="116">
        <v>-3600</v>
      </c>
      <c r="F39" s="107">
        <v>-3000</v>
      </c>
      <c r="G39" s="122">
        <f t="shared" si="0"/>
        <v>0.19999999999999996</v>
      </c>
    </row>
    <row r="40" spans="1:7">
      <c r="D40" s="41" t="s">
        <v>125</v>
      </c>
      <c r="E40" s="116">
        <v>-100</v>
      </c>
      <c r="G40" s="122"/>
    </row>
    <row r="41" spans="1:7">
      <c r="D41" s="41" t="s">
        <v>73</v>
      </c>
      <c r="E41" s="116">
        <v>-1960.04</v>
      </c>
      <c r="F41" s="107">
        <v>-2266.71</v>
      </c>
      <c r="G41" s="122">
        <f t="shared" si="0"/>
        <v>-0.1352930017514371</v>
      </c>
    </row>
    <row r="42" spans="1:7">
      <c r="D42" s="41" t="s">
        <v>126</v>
      </c>
      <c r="E42" s="116">
        <v>-1504.1</v>
      </c>
      <c r="G42" s="122"/>
    </row>
    <row r="43" spans="1:7">
      <c r="D43" s="41" t="s">
        <v>171</v>
      </c>
      <c r="E43" s="116">
        <v>-71781.820000000007</v>
      </c>
      <c r="F43" s="122"/>
      <c r="G43" s="122">
        <v>1</v>
      </c>
    </row>
    <row r="44" spans="1:7">
      <c r="D44" s="41" t="s">
        <v>74</v>
      </c>
      <c r="E44" s="116">
        <v>-1433.14</v>
      </c>
      <c r="F44" s="107">
        <v>-836</v>
      </c>
      <c r="G44" s="122">
        <f t="shared" si="0"/>
        <v>0.71428229665071785</v>
      </c>
    </row>
    <row r="45" spans="1:7">
      <c r="D45" s="41" t="s">
        <v>75</v>
      </c>
      <c r="E45" s="116">
        <v>-8704.89</v>
      </c>
      <c r="F45" s="107">
        <v>-6287.38</v>
      </c>
      <c r="G45" s="122">
        <f t="shared" si="0"/>
        <v>0.38450197061415081</v>
      </c>
    </row>
    <row r="46" spans="1:7">
      <c r="G46" s="122"/>
    </row>
    <row r="47" spans="1:7" s="2" customFormat="1">
      <c r="A47" s="37" t="s">
        <v>28</v>
      </c>
      <c r="B47" s="37"/>
      <c r="C47" s="37"/>
      <c r="D47" s="37"/>
      <c r="E47" s="118"/>
      <c r="F47" s="110"/>
      <c r="G47" s="122"/>
    </row>
    <row r="48" spans="1:7">
      <c r="A48" s="40"/>
      <c r="G48" s="122"/>
    </row>
    <row r="49" spans="1:7">
      <c r="A49" s="40"/>
      <c r="G49" s="122"/>
    </row>
    <row r="50" spans="1:7">
      <c r="A50" s="40"/>
      <c r="G50" s="122"/>
    </row>
    <row r="51" spans="1:7">
      <c r="A51" s="40"/>
      <c r="G51" s="122"/>
    </row>
    <row r="52" spans="1:7">
      <c r="A52" s="40"/>
      <c r="G52" s="122"/>
    </row>
    <row r="53" spans="1:7">
      <c r="A53" s="40"/>
      <c r="G53" s="122"/>
    </row>
    <row r="54" spans="1:7" ht="14.25">
      <c r="B54" s="42"/>
      <c r="C54" s="43"/>
      <c r="F54" s="111"/>
      <c r="G54" s="122"/>
    </row>
    <row r="55" spans="1:7" s="2" customFormat="1" ht="14.25" customHeight="1">
      <c r="D55" s="44" t="s">
        <v>29</v>
      </c>
      <c r="E55" s="119"/>
      <c r="F55" s="46" t="s">
        <v>30</v>
      </c>
      <c r="G55" s="122"/>
    </row>
    <row r="56" spans="1:7" s="2" customFormat="1" ht="14.25" customHeight="1">
      <c r="D56" s="47" t="s">
        <v>31</v>
      </c>
      <c r="E56" s="120"/>
      <c r="F56" s="46" t="s">
        <v>32</v>
      </c>
      <c r="G56" s="122"/>
    </row>
    <row r="57" spans="1:7" s="2" customFormat="1">
      <c r="D57" s="48" t="s">
        <v>33</v>
      </c>
      <c r="E57" s="120"/>
      <c r="F57" s="49" t="s">
        <v>34</v>
      </c>
      <c r="G57" s="122"/>
    </row>
    <row r="58" spans="1:7" s="2" customFormat="1">
      <c r="D58" s="48"/>
      <c r="E58" s="120"/>
      <c r="F58" s="112"/>
      <c r="G58" s="122"/>
    </row>
    <row r="59" spans="1:7" s="2" customFormat="1">
      <c r="A59" s="1" t="s">
        <v>0</v>
      </c>
      <c r="E59" s="115"/>
      <c r="F59" s="106"/>
      <c r="G59" s="122"/>
    </row>
    <row r="60" spans="1:7" s="2" customFormat="1">
      <c r="A60" s="1" t="s">
        <v>1</v>
      </c>
      <c r="E60" s="115"/>
      <c r="F60" s="106"/>
      <c r="G60" s="122"/>
    </row>
    <row r="61" spans="1:7" s="2" customFormat="1">
      <c r="A61" s="1" t="s">
        <v>2</v>
      </c>
      <c r="E61" s="115"/>
      <c r="F61" s="106"/>
      <c r="G61" s="122"/>
    </row>
    <row r="62" spans="1:7" s="2" customFormat="1">
      <c r="A62" s="1" t="s">
        <v>3</v>
      </c>
      <c r="E62" s="115"/>
      <c r="F62" s="106"/>
      <c r="G62" s="122"/>
    </row>
    <row r="63" spans="1:7">
      <c r="G63" s="122"/>
    </row>
    <row r="64" spans="1:7">
      <c r="A64" s="41" t="s">
        <v>120</v>
      </c>
      <c r="G64" s="122"/>
    </row>
    <row r="65" spans="4:7">
      <c r="G65" s="122"/>
    </row>
    <row r="66" spans="4:7">
      <c r="D66" s="41" t="s">
        <v>76</v>
      </c>
      <c r="E66" s="116">
        <v>-2145.5</v>
      </c>
      <c r="F66" s="107">
        <v>-20958.8</v>
      </c>
      <c r="G66" s="122">
        <f>(E66/F66)-1</f>
        <v>-0.89763249804378109</v>
      </c>
    </row>
    <row r="67" spans="4:7">
      <c r="D67" s="41" t="s">
        <v>77</v>
      </c>
      <c r="E67" s="116">
        <v>-535</v>
      </c>
      <c r="F67" s="107">
        <v>-50</v>
      </c>
      <c r="G67" s="122">
        <f>(E67/F67)-1</f>
        <v>9.6999999999999993</v>
      </c>
    </row>
    <row r="68" spans="4:7">
      <c r="D68" s="41" t="s">
        <v>127</v>
      </c>
      <c r="E68" s="116">
        <v>-100</v>
      </c>
      <c r="G68" s="122"/>
    </row>
    <row r="69" spans="4:7">
      <c r="D69" s="41" t="s">
        <v>78</v>
      </c>
      <c r="E69" s="116">
        <v>-173</v>
      </c>
      <c r="F69" s="107">
        <v>-90</v>
      </c>
      <c r="G69" s="122">
        <f>(E69/F69)-1</f>
        <v>0.92222222222222228</v>
      </c>
    </row>
    <row r="70" spans="4:7">
      <c r="D70" s="41" t="s">
        <v>79</v>
      </c>
      <c r="E70" s="116">
        <v>-65</v>
      </c>
      <c r="F70" s="107">
        <v>-146</v>
      </c>
      <c r="G70" s="122">
        <f>(E70/F70)-1</f>
        <v>-0.5547945205479452</v>
      </c>
    </row>
    <row r="71" spans="4:7">
      <c r="D71" s="41" t="s">
        <v>80</v>
      </c>
      <c r="E71" s="116">
        <v>-408.05</v>
      </c>
      <c r="F71" s="107">
        <v>-2084.2800000000002</v>
      </c>
      <c r="G71" s="122">
        <f>(E71/F71)-1</f>
        <v>-0.80422496017809508</v>
      </c>
    </row>
    <row r="72" spans="4:7">
      <c r="D72" s="41" t="s">
        <v>128</v>
      </c>
      <c r="E72" s="116">
        <v>-190</v>
      </c>
      <c r="G72" s="122"/>
    </row>
    <row r="73" spans="4:7">
      <c r="D73" s="41" t="s">
        <v>81</v>
      </c>
      <c r="E73" s="116">
        <v>-255.9</v>
      </c>
      <c r="F73" s="107">
        <v>-79.41</v>
      </c>
      <c r="G73" s="122">
        <f>(E73/F73)-1</f>
        <v>2.222516055912354</v>
      </c>
    </row>
    <row r="74" spans="4:7">
      <c r="D74" s="41" t="s">
        <v>82</v>
      </c>
      <c r="E74" s="116">
        <v>-26430</v>
      </c>
      <c r="F74" s="107">
        <v>-9270</v>
      </c>
      <c r="G74" s="122">
        <f>(E74/F74)-1</f>
        <v>1.8511326860841426</v>
      </c>
    </row>
    <row r="75" spans="4:7">
      <c r="D75" s="41" t="s">
        <v>83</v>
      </c>
      <c r="E75" s="116">
        <v>-18960.900000000001</v>
      </c>
      <c r="F75" s="107">
        <v>-6315</v>
      </c>
      <c r="G75" s="122">
        <f>(E75/F75)-1</f>
        <v>2.0025178147268412</v>
      </c>
    </row>
    <row r="76" spans="4:7">
      <c r="D76" s="41" t="s">
        <v>129</v>
      </c>
      <c r="E76" s="116">
        <v>-4648.62</v>
      </c>
      <c r="G76" s="122"/>
    </row>
    <row r="77" spans="4:7">
      <c r="D77" s="41" t="s">
        <v>84</v>
      </c>
      <c r="E77" s="116">
        <v>-15</v>
      </c>
      <c r="F77" s="107">
        <v>-470</v>
      </c>
      <c r="G77" s="122">
        <f>(E77/F77)-1</f>
        <v>-0.96808510638297873</v>
      </c>
    </row>
    <row r="78" spans="4:7">
      <c r="D78" s="41" t="s">
        <v>85</v>
      </c>
      <c r="F78" s="107">
        <v>-1200</v>
      </c>
      <c r="G78" s="122">
        <f>(E78/F78)-1</f>
        <v>-1</v>
      </c>
    </row>
    <row r="79" spans="4:7">
      <c r="D79" s="41" t="s">
        <v>86</v>
      </c>
      <c r="E79" s="116">
        <v>-780</v>
      </c>
      <c r="F79" s="107">
        <v>-5373.5</v>
      </c>
      <c r="G79" s="122">
        <f>(E79/F79)-1</f>
        <v>-0.85484321205917935</v>
      </c>
    </row>
    <row r="80" spans="4:7">
      <c r="D80" s="41" t="s">
        <v>130</v>
      </c>
      <c r="E80" s="116">
        <v>-100</v>
      </c>
      <c r="G80" s="122"/>
    </row>
    <row r="81" spans="1:7">
      <c r="D81" s="41" t="s">
        <v>26</v>
      </c>
      <c r="E81" s="116">
        <v>-634.9</v>
      </c>
      <c r="G81" s="122"/>
    </row>
    <row r="82" spans="1:7">
      <c r="D82" s="41" t="s">
        <v>131</v>
      </c>
      <c r="E82" s="116">
        <v>-117</v>
      </c>
      <c r="G82" s="122"/>
    </row>
    <row r="83" spans="1:7">
      <c r="E83" s="41"/>
      <c r="G83" s="122"/>
    </row>
    <row r="84" spans="1:7">
      <c r="B84" s="40" t="s">
        <v>87</v>
      </c>
      <c r="E84" s="117">
        <f>E85</f>
        <v>-2048.7600000000002</v>
      </c>
      <c r="F84" s="109">
        <f>F85</f>
        <v>-1240.18</v>
      </c>
      <c r="G84" s="122">
        <f t="shared" ref="G84:G91" si="1">(E84/F84)-1</f>
        <v>0.65198600203196322</v>
      </c>
    </row>
    <row r="85" spans="1:7">
      <c r="B85" s="40"/>
      <c r="C85" s="41" t="s">
        <v>88</v>
      </c>
      <c r="E85" s="116">
        <v>-2048.7600000000002</v>
      </c>
      <c r="F85" s="107">
        <v>-1240.18</v>
      </c>
      <c r="G85" s="122">
        <f t="shared" si="1"/>
        <v>0.65198600203196322</v>
      </c>
    </row>
    <row r="86" spans="1:7">
      <c r="A86" s="40" t="s">
        <v>89</v>
      </c>
      <c r="G86" s="122"/>
    </row>
    <row r="87" spans="1:7">
      <c r="B87" s="41" t="s">
        <v>90</v>
      </c>
      <c r="F87" s="109">
        <f>F88</f>
        <v>675.29</v>
      </c>
      <c r="G87" s="122">
        <f t="shared" si="1"/>
        <v>-1</v>
      </c>
    </row>
    <row r="88" spans="1:7">
      <c r="C88" s="41" t="s">
        <v>91</v>
      </c>
      <c r="F88" s="107">
        <v>675.29</v>
      </c>
      <c r="G88" s="122">
        <f t="shared" si="1"/>
        <v>-1</v>
      </c>
    </row>
    <row r="89" spans="1:7" hidden="1">
      <c r="G89" s="122" t="e">
        <f t="shared" si="1"/>
        <v>#DIV/0!</v>
      </c>
    </row>
    <row r="90" spans="1:7" hidden="1">
      <c r="G90" s="122" t="e">
        <f t="shared" si="1"/>
        <v>#DIV/0!</v>
      </c>
    </row>
    <row r="91" spans="1:7">
      <c r="A91" s="40" t="s">
        <v>92</v>
      </c>
      <c r="B91" s="40"/>
      <c r="E91" s="107">
        <f>E26+E28+E87</f>
        <v>119011.09000000003</v>
      </c>
      <c r="F91" s="107">
        <f>F26+F28+F87</f>
        <v>4816.3599999999997</v>
      </c>
      <c r="G91" s="122">
        <f t="shared" si="1"/>
        <v>23.709757991512269</v>
      </c>
    </row>
    <row r="93" spans="1:7">
      <c r="A93" s="40"/>
    </row>
    <row r="94" spans="1:7">
      <c r="B94" s="40"/>
      <c r="F94" s="109"/>
    </row>
    <row r="95" spans="1:7" s="2" customFormat="1" ht="14.25">
      <c r="A95" s="37" t="s">
        <v>28</v>
      </c>
      <c r="B95" s="37"/>
      <c r="C95" s="37"/>
      <c r="D95" s="37"/>
      <c r="E95" s="118"/>
      <c r="F95" s="110"/>
      <c r="G95" s="39"/>
    </row>
    <row r="96" spans="1:7" ht="14.25">
      <c r="A96" s="40"/>
      <c r="G96" s="43"/>
    </row>
    <row r="97" spans="1:7" ht="14.25">
      <c r="A97" s="40"/>
      <c r="G97" s="43"/>
    </row>
    <row r="98" spans="1:7" ht="14.25">
      <c r="A98" s="40"/>
      <c r="G98" s="43"/>
    </row>
    <row r="99" spans="1:7" ht="14.25">
      <c r="B99" s="42"/>
      <c r="C99" s="43"/>
      <c r="F99" s="111"/>
    </row>
    <row r="100" spans="1:7" s="2" customFormat="1" ht="14.25" customHeight="1">
      <c r="D100" s="44" t="s">
        <v>29</v>
      </c>
      <c r="E100" s="119"/>
      <c r="F100" s="46" t="s">
        <v>30</v>
      </c>
    </row>
    <row r="101" spans="1:7" s="2" customFormat="1" ht="14.25" customHeight="1">
      <c r="D101" s="47" t="s">
        <v>31</v>
      </c>
      <c r="E101" s="120"/>
      <c r="F101" s="46" t="s">
        <v>32</v>
      </c>
    </row>
    <row r="102" spans="1:7" s="2" customFormat="1">
      <c r="D102" s="48" t="s">
        <v>33</v>
      </c>
      <c r="E102" s="120"/>
      <c r="F102" s="49" t="s">
        <v>34</v>
      </c>
    </row>
    <row r="103" spans="1:7" s="2" customFormat="1">
      <c r="A103" s="37"/>
      <c r="B103" s="37"/>
      <c r="C103" s="37"/>
      <c r="D103" s="37"/>
      <c r="E103" s="118"/>
      <c r="F103" s="110"/>
    </row>
    <row r="104" spans="1:7">
      <c r="A104" s="40"/>
    </row>
    <row r="105" spans="1:7">
      <c r="A105" s="40"/>
    </row>
    <row r="106" spans="1:7">
      <c r="A106" s="40"/>
    </row>
    <row r="107" spans="1:7" s="2" customFormat="1" ht="14.25" customHeight="1">
      <c r="D107" s="44"/>
      <c r="E107" s="119"/>
      <c r="F107" s="113"/>
    </row>
    <row r="108" spans="1:7" s="2" customFormat="1" ht="14.25" customHeight="1">
      <c r="D108" s="47"/>
      <c r="E108" s="120"/>
      <c r="F108" s="113"/>
    </row>
    <row r="109" spans="1:7" s="2" customFormat="1">
      <c r="D109" s="48"/>
      <c r="E109" s="120"/>
      <c r="F109" s="113"/>
    </row>
    <row r="110" spans="1:7">
      <c r="A110" s="40"/>
    </row>
    <row r="111" spans="1:7">
      <c r="A111" s="40"/>
    </row>
    <row r="112" spans="1:7">
      <c r="A112" s="40"/>
    </row>
    <row r="113" spans="1:6" s="2" customFormat="1">
      <c r="A113" s="1"/>
      <c r="E113" s="115"/>
      <c r="F113" s="106"/>
    </row>
    <row r="114" spans="1:6" s="2" customFormat="1">
      <c r="A114" s="1"/>
      <c r="E114" s="115"/>
      <c r="F114" s="106"/>
    </row>
    <row r="115" spans="1:6" s="2" customFormat="1">
      <c r="A115" s="1"/>
      <c r="E115" s="115"/>
      <c r="F115" s="106"/>
    </row>
    <row r="116" spans="1:6" s="2" customFormat="1">
      <c r="A116" s="1"/>
      <c r="E116" s="115"/>
      <c r="F116" s="106"/>
    </row>
    <row r="120" spans="1:6">
      <c r="F120" s="108"/>
    </row>
    <row r="121" spans="1:6">
      <c r="A121" s="40"/>
      <c r="C121" s="40"/>
      <c r="F121" s="109"/>
    </row>
    <row r="122" spans="1:6">
      <c r="A122" s="40"/>
    </row>
    <row r="123" spans="1:6">
      <c r="A123" s="40"/>
    </row>
    <row r="124" spans="1:6">
      <c r="A124" s="40"/>
    </row>
    <row r="125" spans="1:6">
      <c r="A125" s="40"/>
    </row>
    <row r="126" spans="1:6">
      <c r="A126" s="40"/>
    </row>
    <row r="127" spans="1:6">
      <c r="A127" s="40"/>
    </row>
    <row r="128" spans="1:6">
      <c r="A128" s="40"/>
    </row>
    <row r="129" spans="1:6">
      <c r="A129" s="40"/>
    </row>
    <row r="130" spans="1:6">
      <c r="A130" s="40"/>
    </row>
    <row r="131" spans="1:6">
      <c r="A131" s="40"/>
    </row>
    <row r="132" spans="1:6">
      <c r="A132" s="40"/>
    </row>
    <row r="133" spans="1:6">
      <c r="A133" s="40"/>
    </row>
    <row r="134" spans="1:6">
      <c r="A134" s="40"/>
      <c r="C134" s="40"/>
      <c r="F134" s="109"/>
    </row>
    <row r="135" spans="1:6">
      <c r="A135" s="40"/>
    </row>
    <row r="136" spans="1:6">
      <c r="A136" s="40"/>
      <c r="F136" s="109"/>
    </row>
    <row r="137" spans="1:6">
      <c r="A137" s="40"/>
      <c r="F137" s="109"/>
    </row>
    <row r="138" spans="1:6">
      <c r="A138" s="40"/>
      <c r="F138" s="109"/>
    </row>
    <row r="141" spans="1:6" s="2" customFormat="1">
      <c r="A141" s="37"/>
      <c r="B141" s="37"/>
      <c r="C141" s="37"/>
      <c r="D141" s="37"/>
      <c r="E141" s="118"/>
      <c r="F141" s="110"/>
    </row>
    <row r="142" spans="1:6" s="2" customFormat="1">
      <c r="A142" s="30"/>
      <c r="B142" s="30"/>
      <c r="C142" s="59"/>
      <c r="D142" s="60"/>
      <c r="E142" s="121"/>
      <c r="F142" s="114"/>
    </row>
    <row r="143" spans="1:6" s="2" customFormat="1">
      <c r="A143" s="30"/>
      <c r="B143" s="30"/>
      <c r="C143" s="60"/>
      <c r="D143" s="30"/>
      <c r="E143" s="121"/>
      <c r="F143" s="114"/>
    </row>
    <row r="144" spans="1:6" s="2" customFormat="1" ht="14.25" customHeight="1">
      <c r="D144" s="44"/>
      <c r="E144" s="119"/>
      <c r="F144" s="113"/>
    </row>
    <row r="145" spans="4:6" s="2" customFormat="1" ht="14.25" customHeight="1">
      <c r="D145" s="47"/>
      <c r="E145" s="120"/>
      <c r="F145" s="113"/>
    </row>
    <row r="146" spans="4:6" s="2" customFormat="1">
      <c r="D146" s="48"/>
      <c r="E146" s="120"/>
      <c r="F146" s="11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opLeftCell="A22" workbookViewId="0">
      <selection activeCell="D50" sqref="D50"/>
    </sheetView>
  </sheetViews>
  <sheetFormatPr defaultColWidth="9.125" defaultRowHeight="12.75"/>
  <cols>
    <col min="1" max="1" width="3.25" style="41" customWidth="1"/>
    <col min="2" max="2" width="3.125" style="41" customWidth="1"/>
    <col min="3" max="3" width="2.75" style="41" customWidth="1"/>
    <col min="4" max="4" width="37.625" style="41" customWidth="1"/>
    <col min="5" max="5" width="15" style="116" customWidth="1"/>
    <col min="6" max="6" width="12.75" style="41" bestFit="1" customWidth="1"/>
    <col min="7" max="16384" width="9.125" style="41"/>
  </cols>
  <sheetData>
    <row r="1" spans="1:6" s="2" customFormat="1">
      <c r="A1" s="1" t="s">
        <v>0</v>
      </c>
      <c r="E1" s="115"/>
    </row>
    <row r="2" spans="1:6" s="2" customFormat="1">
      <c r="A2" s="1" t="s">
        <v>1</v>
      </c>
      <c r="E2" s="115"/>
    </row>
    <row r="3" spans="1:6" s="2" customFormat="1">
      <c r="A3" s="1" t="s">
        <v>2</v>
      </c>
      <c r="E3" s="115"/>
    </row>
    <row r="4" spans="1:6" s="2" customFormat="1">
      <c r="A4" s="1" t="s">
        <v>3</v>
      </c>
      <c r="E4" s="115"/>
    </row>
    <row r="6" spans="1:6">
      <c r="A6" s="41" t="s">
        <v>120</v>
      </c>
    </row>
    <row r="8" spans="1:6">
      <c r="E8" s="58">
        <v>2024</v>
      </c>
    </row>
    <row r="9" spans="1:6">
      <c r="A9" s="40" t="s">
        <v>49</v>
      </c>
    </row>
    <row r="10" spans="1:6">
      <c r="A10" s="40"/>
    </row>
    <row r="11" spans="1:6">
      <c r="B11" s="40" t="s">
        <v>50</v>
      </c>
      <c r="E11" s="117">
        <f>E12</f>
        <v>151950.04</v>
      </c>
      <c r="F11" s="122">
        <f>E11/E$26</f>
        <v>0.56488889480399751</v>
      </c>
    </row>
    <row r="12" spans="1:6">
      <c r="C12" s="41" t="s">
        <v>51</v>
      </c>
      <c r="E12" s="116">
        <f>E13+E14</f>
        <v>151950.04</v>
      </c>
      <c r="F12" s="122">
        <f t="shared" ref="F12:F77" si="0">E12/E$26</f>
        <v>0.56488889480399751</v>
      </c>
    </row>
    <row r="13" spans="1:6">
      <c r="D13" s="41" t="s">
        <v>52</v>
      </c>
      <c r="F13" s="122"/>
    </row>
    <row r="14" spans="1:6">
      <c r="D14" s="41" t="s">
        <v>53</v>
      </c>
      <c r="E14" s="116">
        <v>151950.04</v>
      </c>
      <c r="F14" s="122">
        <f t="shared" si="0"/>
        <v>0.56488889480399751</v>
      </c>
    </row>
    <row r="15" spans="1:6">
      <c r="B15" s="40" t="s">
        <v>54</v>
      </c>
      <c r="C15" s="40"/>
      <c r="D15" s="40"/>
      <c r="E15" s="117">
        <f>E16+E17+E19+E20+E21+E22+E18</f>
        <v>116513.98000000001</v>
      </c>
      <c r="F15" s="122">
        <f t="shared" si="0"/>
        <v>0.43315193198642843</v>
      </c>
    </row>
    <row r="16" spans="1:6">
      <c r="C16" s="41" t="s">
        <v>55</v>
      </c>
      <c r="F16" s="122"/>
    </row>
    <row r="17" spans="1:7">
      <c r="C17" s="41" t="s">
        <v>56</v>
      </c>
      <c r="E17" s="116">
        <v>25831</v>
      </c>
      <c r="F17" s="122">
        <f t="shared" si="0"/>
        <v>9.6029228038913714E-2</v>
      </c>
    </row>
    <row r="18" spans="1:7">
      <c r="C18" s="41" t="s">
        <v>171</v>
      </c>
      <c r="E18" s="116">
        <v>71781.820000000007</v>
      </c>
      <c r="F18" s="122">
        <f t="shared" si="0"/>
        <v>0.266855822919293</v>
      </c>
      <c r="G18" s="122"/>
    </row>
    <row r="19" spans="1:7">
      <c r="C19" s="41" t="s">
        <v>122</v>
      </c>
      <c r="E19" s="116">
        <v>1205</v>
      </c>
      <c r="F19" s="122">
        <f t="shared" si="0"/>
        <v>4.4797034488363212E-3</v>
      </c>
    </row>
    <row r="20" spans="1:7">
      <c r="C20" s="41" t="s">
        <v>57</v>
      </c>
      <c r="E20" s="116">
        <v>6958.5</v>
      </c>
      <c r="F20" s="122">
        <f t="shared" si="0"/>
        <v>2.5868893318446093E-2</v>
      </c>
    </row>
    <row r="21" spans="1:7">
      <c r="C21" s="41" t="s">
        <v>123</v>
      </c>
      <c r="E21" s="116">
        <v>1381.2</v>
      </c>
      <c r="F21" s="122">
        <f t="shared" si="0"/>
        <v>5.134743903346662E-3</v>
      </c>
    </row>
    <row r="22" spans="1:7">
      <c r="C22" s="41" t="s">
        <v>58</v>
      </c>
      <c r="E22" s="116">
        <v>9356.4599999999991</v>
      </c>
      <c r="F22" s="122">
        <f t="shared" si="0"/>
        <v>3.4783540357592603E-2</v>
      </c>
    </row>
    <row r="23" spans="1:7">
      <c r="B23" s="41" t="s">
        <v>132</v>
      </c>
      <c r="E23" s="117">
        <f>E24+E25</f>
        <v>527</v>
      </c>
      <c r="F23" s="122">
        <f t="shared" si="0"/>
        <v>1.9591732095740593E-3</v>
      </c>
    </row>
    <row r="24" spans="1:7">
      <c r="C24" s="41" t="s">
        <v>121</v>
      </c>
      <c r="F24" s="122"/>
    </row>
    <row r="25" spans="1:7">
      <c r="C25" s="41" t="s">
        <v>124</v>
      </c>
      <c r="E25" s="116">
        <v>527</v>
      </c>
      <c r="F25" s="122">
        <f t="shared" si="0"/>
        <v>1.9591732095740593E-3</v>
      </c>
    </row>
    <row r="26" spans="1:7">
      <c r="A26" s="40" t="s">
        <v>59</v>
      </c>
      <c r="E26" s="117">
        <f>E11+E15+E23</f>
        <v>268991.02</v>
      </c>
      <c r="F26" s="122">
        <f t="shared" si="0"/>
        <v>1</v>
      </c>
    </row>
    <row r="27" spans="1:7">
      <c r="A27" s="40" t="s">
        <v>60</v>
      </c>
      <c r="F27" s="122"/>
    </row>
    <row r="28" spans="1:7">
      <c r="A28" s="40" t="s">
        <v>61</v>
      </c>
      <c r="E28" s="116">
        <f>E29+E32+E84</f>
        <v>-149979.93</v>
      </c>
      <c r="F28" s="122">
        <f t="shared" si="0"/>
        <v>-0.55756482130890461</v>
      </c>
    </row>
    <row r="29" spans="1:7">
      <c r="B29" s="40" t="s">
        <v>62</v>
      </c>
      <c r="E29" s="117">
        <f>E30+E31</f>
        <v>-775.72</v>
      </c>
      <c r="F29" s="122">
        <f t="shared" si="0"/>
        <v>-2.8838137421836607E-3</v>
      </c>
    </row>
    <row r="30" spans="1:7">
      <c r="C30" s="41" t="s">
        <v>63</v>
      </c>
      <c r="E30" s="116">
        <v>-476.8</v>
      </c>
      <c r="F30" s="122">
        <f t="shared" si="0"/>
        <v>-1.7725498791744052E-3</v>
      </c>
    </row>
    <row r="31" spans="1:7">
      <c r="C31" s="41" t="s">
        <v>64</v>
      </c>
      <c r="E31" s="116">
        <v>-298.92</v>
      </c>
      <c r="F31" s="122">
        <f t="shared" si="0"/>
        <v>-1.1112638630092558E-3</v>
      </c>
    </row>
    <row r="32" spans="1:7">
      <c r="C32" s="40" t="s">
        <v>65</v>
      </c>
      <c r="E32" s="117">
        <f>SUM(E33:E82)</f>
        <v>-147155.44999999998</v>
      </c>
      <c r="F32" s="122">
        <f t="shared" si="0"/>
        <v>-0.54706454512868119</v>
      </c>
    </row>
    <row r="33" spans="1:7">
      <c r="D33" s="41" t="s">
        <v>66</v>
      </c>
      <c r="F33" s="122"/>
    </row>
    <row r="34" spans="1:7">
      <c r="D34" s="41" t="s">
        <v>67</v>
      </c>
      <c r="E34" s="116">
        <v>-718.35</v>
      </c>
      <c r="F34" s="122">
        <f t="shared" si="0"/>
        <v>-2.6705352468643748E-3</v>
      </c>
    </row>
    <row r="35" spans="1:7">
      <c r="D35" s="41" t="s">
        <v>68</v>
      </c>
      <c r="F35" s="122"/>
    </row>
    <row r="36" spans="1:7">
      <c r="D36" s="41" t="s">
        <v>69</v>
      </c>
      <c r="E36" s="116">
        <v>-220</v>
      </c>
      <c r="F36" s="122">
        <f t="shared" si="0"/>
        <v>-8.1787116908214994E-4</v>
      </c>
    </row>
    <row r="37" spans="1:7">
      <c r="D37" s="41" t="s">
        <v>70</v>
      </c>
      <c r="E37" s="116">
        <v>-917.01</v>
      </c>
      <c r="F37" s="122">
        <f t="shared" si="0"/>
        <v>-3.409072912545556E-3</v>
      </c>
    </row>
    <row r="38" spans="1:7">
      <c r="D38" s="41" t="s">
        <v>71</v>
      </c>
      <c r="E38" s="116">
        <v>-657.23</v>
      </c>
      <c r="F38" s="122">
        <f t="shared" si="0"/>
        <v>-2.4433157657084612E-3</v>
      </c>
    </row>
    <row r="39" spans="1:7">
      <c r="D39" s="41" t="s">
        <v>72</v>
      </c>
      <c r="E39" s="116">
        <v>-3600</v>
      </c>
      <c r="F39" s="122">
        <f t="shared" si="0"/>
        <v>-1.3383346403162454E-2</v>
      </c>
    </row>
    <row r="40" spans="1:7">
      <c r="D40" s="41" t="s">
        <v>125</v>
      </c>
      <c r="E40" s="116">
        <v>-100</v>
      </c>
      <c r="F40" s="122">
        <f t="shared" si="0"/>
        <v>-3.7175962231006816E-4</v>
      </c>
    </row>
    <row r="41" spans="1:7">
      <c r="D41" s="41" t="s">
        <v>73</v>
      </c>
      <c r="E41" s="116">
        <v>-1960.04</v>
      </c>
      <c r="F41" s="122">
        <f t="shared" si="0"/>
        <v>-7.2866373011262597E-3</v>
      </c>
    </row>
    <row r="42" spans="1:7">
      <c r="D42" s="41" t="s">
        <v>126</v>
      </c>
      <c r="E42" s="116">
        <v>-1504.1</v>
      </c>
      <c r="F42" s="122">
        <f t="shared" si="0"/>
        <v>-5.5916364791657354E-3</v>
      </c>
    </row>
    <row r="43" spans="1:7">
      <c r="D43" s="41" t="s">
        <v>171</v>
      </c>
      <c r="E43" s="116">
        <v>-71781.820000000007</v>
      </c>
      <c r="F43" s="122">
        <f t="shared" si="0"/>
        <v>-0.266855822919293</v>
      </c>
      <c r="G43" s="122"/>
    </row>
    <row r="44" spans="1:7">
      <c r="D44" s="41" t="s">
        <v>74</v>
      </c>
      <c r="E44" s="116">
        <v>-1433.14</v>
      </c>
      <c r="F44" s="122">
        <f t="shared" si="0"/>
        <v>-5.3278358511745115E-3</v>
      </c>
    </row>
    <row r="45" spans="1:7">
      <c r="D45" s="41" t="s">
        <v>75</v>
      </c>
      <c r="E45" s="116">
        <v>-8704.89</v>
      </c>
      <c r="F45" s="122">
        <f t="shared" si="0"/>
        <v>-3.2361266186506893E-2</v>
      </c>
    </row>
    <row r="46" spans="1:7">
      <c r="F46" s="122"/>
    </row>
    <row r="47" spans="1:7" s="2" customFormat="1">
      <c r="A47" s="37" t="s">
        <v>119</v>
      </c>
      <c r="B47" s="37"/>
      <c r="C47" s="37"/>
      <c r="D47" s="37"/>
      <c r="E47" s="118"/>
      <c r="F47" s="122"/>
    </row>
    <row r="48" spans="1:7">
      <c r="A48" s="40"/>
      <c r="F48" s="122"/>
    </row>
    <row r="49" spans="1:6">
      <c r="A49" s="40"/>
      <c r="F49" s="122"/>
    </row>
    <row r="50" spans="1:6">
      <c r="A50" s="40"/>
      <c r="F50" s="122"/>
    </row>
    <row r="51" spans="1:6">
      <c r="A51" s="40"/>
      <c r="F51" s="122"/>
    </row>
    <row r="52" spans="1:6">
      <c r="A52" s="40"/>
      <c r="F52" s="122"/>
    </row>
    <row r="53" spans="1:6">
      <c r="A53" s="40"/>
      <c r="F53" s="122"/>
    </row>
    <row r="54" spans="1:6" ht="14.25">
      <c r="B54" s="42"/>
      <c r="C54" s="43"/>
      <c r="F54" s="122"/>
    </row>
    <row r="55" spans="1:6" s="2" customFormat="1" ht="14.25" customHeight="1">
      <c r="D55" s="44" t="s">
        <v>29</v>
      </c>
      <c r="E55" s="119"/>
      <c r="F55" s="46" t="s">
        <v>30</v>
      </c>
    </row>
    <row r="56" spans="1:6" s="2" customFormat="1" ht="14.25" customHeight="1">
      <c r="D56" s="47" t="s">
        <v>31</v>
      </c>
      <c r="E56" s="120"/>
      <c r="F56" s="46" t="s">
        <v>32</v>
      </c>
    </row>
    <row r="57" spans="1:6" s="2" customFormat="1">
      <c r="D57" s="48" t="s">
        <v>33</v>
      </c>
      <c r="E57" s="120"/>
      <c r="F57" s="49" t="s">
        <v>34</v>
      </c>
    </row>
    <row r="58" spans="1:6" s="2" customFormat="1">
      <c r="D58" s="48"/>
      <c r="E58" s="120"/>
      <c r="F58" s="122"/>
    </row>
    <row r="59" spans="1:6" s="2" customFormat="1">
      <c r="A59" s="1" t="s">
        <v>0</v>
      </c>
      <c r="E59" s="115"/>
      <c r="F59" s="122"/>
    </row>
    <row r="60" spans="1:6" s="2" customFormat="1">
      <c r="A60" s="1" t="s">
        <v>1</v>
      </c>
      <c r="E60" s="115"/>
      <c r="F60" s="122"/>
    </row>
    <row r="61" spans="1:6" s="2" customFormat="1">
      <c r="A61" s="1" t="s">
        <v>2</v>
      </c>
      <c r="E61" s="115"/>
      <c r="F61" s="122"/>
    </row>
    <row r="62" spans="1:6" s="2" customFormat="1">
      <c r="A62" s="1" t="s">
        <v>3</v>
      </c>
      <c r="E62" s="115"/>
      <c r="F62" s="122"/>
    </row>
    <row r="63" spans="1:6">
      <c r="F63" s="122"/>
    </row>
    <row r="64" spans="1:6">
      <c r="A64" s="41" t="s">
        <v>120</v>
      </c>
      <c r="F64" s="122"/>
    </row>
    <row r="65" spans="4:6">
      <c r="F65" s="122"/>
    </row>
    <row r="66" spans="4:6">
      <c r="D66" s="41" t="s">
        <v>76</v>
      </c>
      <c r="E66" s="116">
        <v>-2145.5</v>
      </c>
      <c r="F66" s="122">
        <f t="shared" si="0"/>
        <v>-7.9761026966625129E-3</v>
      </c>
    </row>
    <row r="67" spans="4:6">
      <c r="D67" s="41" t="s">
        <v>77</v>
      </c>
      <c r="E67" s="116">
        <v>-535</v>
      </c>
      <c r="F67" s="122">
        <f t="shared" si="0"/>
        <v>-1.9889139793588645E-3</v>
      </c>
    </row>
    <row r="68" spans="4:6">
      <c r="D68" s="41" t="s">
        <v>127</v>
      </c>
      <c r="E68" s="116">
        <v>-100</v>
      </c>
      <c r="F68" s="122">
        <f t="shared" si="0"/>
        <v>-3.7175962231006816E-4</v>
      </c>
    </row>
    <row r="69" spans="4:6">
      <c r="D69" s="41" t="s">
        <v>78</v>
      </c>
      <c r="E69" s="116">
        <v>-173</v>
      </c>
      <c r="F69" s="122">
        <f t="shared" si="0"/>
        <v>-6.4314414659641795E-4</v>
      </c>
    </row>
    <row r="70" spans="4:6">
      <c r="D70" s="41" t="s">
        <v>79</v>
      </c>
      <c r="E70" s="116">
        <v>-65</v>
      </c>
      <c r="F70" s="122">
        <f t="shared" si="0"/>
        <v>-2.4164375450154432E-4</v>
      </c>
    </row>
    <row r="71" spans="4:6">
      <c r="D71" s="41" t="s">
        <v>80</v>
      </c>
      <c r="E71" s="116">
        <v>-408.05</v>
      </c>
      <c r="F71" s="122">
        <f t="shared" si="0"/>
        <v>-1.5169651388362332E-3</v>
      </c>
    </row>
    <row r="72" spans="4:6">
      <c r="D72" s="41" t="s">
        <v>128</v>
      </c>
      <c r="E72" s="116">
        <v>-190</v>
      </c>
      <c r="F72" s="122">
        <f t="shared" si="0"/>
        <v>-7.0634328238912956E-4</v>
      </c>
    </row>
    <row r="73" spans="4:6">
      <c r="D73" s="41" t="s">
        <v>81</v>
      </c>
      <c r="E73" s="116">
        <v>-255.9</v>
      </c>
      <c r="F73" s="122">
        <f t="shared" si="0"/>
        <v>-9.5133287349146443E-4</v>
      </c>
    </row>
    <row r="74" spans="4:6">
      <c r="D74" s="41" t="s">
        <v>82</v>
      </c>
      <c r="E74" s="116">
        <v>-26430</v>
      </c>
      <c r="F74" s="122">
        <f t="shared" si="0"/>
        <v>-9.8256068176551012E-2</v>
      </c>
    </row>
    <row r="75" spans="4:6">
      <c r="D75" s="41" t="s">
        <v>83</v>
      </c>
      <c r="E75" s="116">
        <v>-18960.900000000001</v>
      </c>
      <c r="F75" s="122">
        <f t="shared" si="0"/>
        <v>-7.0488970226589717E-2</v>
      </c>
    </row>
    <row r="76" spans="4:6">
      <c r="D76" s="41" t="s">
        <v>129</v>
      </c>
      <c r="E76" s="116">
        <v>-4648.62</v>
      </c>
      <c r="F76" s="122">
        <f t="shared" si="0"/>
        <v>-1.7281692154630289E-2</v>
      </c>
    </row>
    <row r="77" spans="4:6">
      <c r="D77" s="41" t="s">
        <v>84</v>
      </c>
      <c r="E77" s="116">
        <v>-15</v>
      </c>
      <c r="F77" s="122">
        <f t="shared" si="0"/>
        <v>-5.5763943346510222E-5</v>
      </c>
    </row>
    <row r="78" spans="4:6">
      <c r="D78" s="41" t="s">
        <v>85</v>
      </c>
      <c r="F78" s="122"/>
    </row>
    <row r="79" spans="4:6">
      <c r="D79" s="41" t="s">
        <v>86</v>
      </c>
      <c r="E79" s="116">
        <v>-780</v>
      </c>
      <c r="F79" s="122">
        <f t="shared" ref="F79:F88" si="1">E79/E$26</f>
        <v>-2.8997250540185315E-3</v>
      </c>
    </row>
    <row r="80" spans="4:6">
      <c r="D80" s="41" t="s">
        <v>130</v>
      </c>
      <c r="E80" s="116">
        <v>-100</v>
      </c>
      <c r="F80" s="122">
        <f t="shared" si="1"/>
        <v>-3.7175962231006816E-4</v>
      </c>
    </row>
    <row r="81" spans="1:6">
      <c r="D81" s="41" t="s">
        <v>26</v>
      </c>
      <c r="E81" s="116">
        <v>-634.9</v>
      </c>
      <c r="F81" s="122">
        <f t="shared" si="1"/>
        <v>-2.3603018420466225E-3</v>
      </c>
    </row>
    <row r="82" spans="1:6">
      <c r="D82" s="41" t="s">
        <v>131</v>
      </c>
      <c r="E82" s="116">
        <v>-117</v>
      </c>
      <c r="F82" s="122">
        <f t="shared" si="1"/>
        <v>-4.3495875810277976E-4</v>
      </c>
    </row>
    <row r="83" spans="1:6">
      <c r="E83" s="41"/>
      <c r="F83" s="122"/>
    </row>
    <row r="84" spans="1:6">
      <c r="B84" s="40" t="s">
        <v>87</v>
      </c>
      <c r="E84" s="117">
        <f>E85</f>
        <v>-2048.7600000000002</v>
      </c>
      <c r="F84" s="122">
        <f t="shared" si="1"/>
        <v>-7.6164624380397538E-3</v>
      </c>
    </row>
    <row r="85" spans="1:6">
      <c r="B85" s="40"/>
      <c r="C85" s="41" t="s">
        <v>88</v>
      </c>
      <c r="E85" s="116">
        <v>-2048.7600000000002</v>
      </c>
      <c r="F85" s="122">
        <f t="shared" si="1"/>
        <v>-7.6164624380397538E-3</v>
      </c>
    </row>
    <row r="86" spans="1:6" hidden="1">
      <c r="F86" s="122">
        <f t="shared" si="1"/>
        <v>0</v>
      </c>
    </row>
    <row r="87" spans="1:6" hidden="1">
      <c r="F87" s="122">
        <f t="shared" si="1"/>
        <v>0</v>
      </c>
    </row>
    <row r="88" spans="1:6">
      <c r="A88" s="40" t="s">
        <v>92</v>
      </c>
      <c r="B88" s="40"/>
      <c r="E88" s="107">
        <f>E26+E28</f>
        <v>119011.09000000003</v>
      </c>
      <c r="F88" s="122">
        <f t="shared" si="1"/>
        <v>0.44243517869109539</v>
      </c>
    </row>
    <row r="90" spans="1:6">
      <c r="A90" s="40"/>
    </row>
    <row r="91" spans="1:6">
      <c r="B91" s="40"/>
    </row>
    <row r="92" spans="1:6" s="2" customFormat="1" ht="14.25">
      <c r="A92" s="37" t="s">
        <v>119</v>
      </c>
      <c r="B92" s="37"/>
      <c r="C92" s="37"/>
      <c r="D92" s="37"/>
      <c r="E92" s="118"/>
      <c r="F92" s="39"/>
    </row>
    <row r="93" spans="1:6" ht="14.25">
      <c r="A93" s="40"/>
      <c r="F93" s="43"/>
    </row>
    <row r="94" spans="1:6" ht="14.25">
      <c r="A94" s="40"/>
      <c r="F94" s="43"/>
    </row>
    <row r="95" spans="1:6" ht="14.25">
      <c r="A95" s="40"/>
      <c r="F95" s="43"/>
    </row>
    <row r="96" spans="1:6" ht="14.25">
      <c r="B96" s="42"/>
      <c r="C96" s="43"/>
    </row>
    <row r="97" spans="1:6" s="2" customFormat="1" ht="14.25" customHeight="1">
      <c r="D97" s="44" t="s">
        <v>29</v>
      </c>
      <c r="E97" s="119"/>
      <c r="F97" s="46" t="s">
        <v>30</v>
      </c>
    </row>
    <row r="98" spans="1:6" s="2" customFormat="1" ht="14.25" customHeight="1">
      <c r="D98" s="47" t="s">
        <v>31</v>
      </c>
      <c r="E98" s="120"/>
      <c r="F98" s="46" t="s">
        <v>32</v>
      </c>
    </row>
    <row r="99" spans="1:6" s="2" customFormat="1">
      <c r="D99" s="48" t="s">
        <v>33</v>
      </c>
      <c r="E99" s="120"/>
      <c r="F99" s="49" t="s">
        <v>34</v>
      </c>
    </row>
    <row r="100" spans="1:6" s="2" customFormat="1">
      <c r="A100" s="37"/>
      <c r="B100" s="37"/>
      <c r="C100" s="37"/>
      <c r="D100" s="37"/>
      <c r="E100" s="118"/>
    </row>
    <row r="101" spans="1:6">
      <c r="A101" s="40"/>
    </row>
    <row r="102" spans="1:6">
      <c r="A102" s="40"/>
    </row>
    <row r="103" spans="1:6">
      <c r="A103" s="40"/>
    </row>
    <row r="104" spans="1:6" s="2" customFormat="1" ht="14.25" customHeight="1">
      <c r="D104" s="44"/>
      <c r="E104" s="119"/>
    </row>
    <row r="105" spans="1:6" s="2" customFormat="1" ht="14.25" customHeight="1">
      <c r="D105" s="47"/>
      <c r="E105" s="120"/>
    </row>
    <row r="106" spans="1:6" s="2" customFormat="1">
      <c r="D106" s="48"/>
      <c r="E106" s="120"/>
    </row>
    <row r="107" spans="1:6">
      <c r="A107" s="40"/>
    </row>
    <row r="108" spans="1:6">
      <c r="A108" s="40"/>
    </row>
    <row r="109" spans="1:6">
      <c r="A109" s="40"/>
    </row>
    <row r="110" spans="1:6" s="2" customFormat="1">
      <c r="A110" s="1"/>
      <c r="E110" s="115"/>
    </row>
    <row r="111" spans="1:6" s="2" customFormat="1">
      <c r="A111" s="1"/>
      <c r="E111" s="115"/>
    </row>
    <row r="112" spans="1:6" s="2" customFormat="1">
      <c r="A112" s="1"/>
      <c r="E112" s="115"/>
    </row>
    <row r="113" spans="1:5" s="2" customFormat="1">
      <c r="A113" s="1"/>
      <c r="E113" s="115"/>
    </row>
    <row r="118" spans="1:5">
      <c r="A118" s="40"/>
      <c r="C118" s="40"/>
    </row>
    <row r="119" spans="1:5">
      <c r="A119" s="40"/>
    </row>
    <row r="120" spans="1:5">
      <c r="A120" s="40"/>
    </row>
    <row r="121" spans="1:5">
      <c r="A121" s="40"/>
    </row>
    <row r="122" spans="1:5">
      <c r="A122" s="40"/>
    </row>
    <row r="123" spans="1:5">
      <c r="A123" s="40"/>
    </row>
    <row r="124" spans="1:5">
      <c r="A124" s="40"/>
    </row>
    <row r="125" spans="1:5">
      <c r="A125" s="40"/>
    </row>
    <row r="126" spans="1:5">
      <c r="A126" s="40"/>
    </row>
    <row r="127" spans="1:5">
      <c r="A127" s="40"/>
    </row>
    <row r="128" spans="1:5">
      <c r="A128" s="40"/>
    </row>
    <row r="129" spans="1:5">
      <c r="A129" s="40"/>
    </row>
    <row r="130" spans="1:5">
      <c r="A130" s="40"/>
    </row>
    <row r="131" spans="1:5">
      <c r="A131" s="40"/>
      <c r="C131" s="40"/>
    </row>
    <row r="132" spans="1:5">
      <c r="A132" s="40"/>
    </row>
    <row r="133" spans="1:5">
      <c r="A133" s="40"/>
    </row>
    <row r="134" spans="1:5">
      <c r="A134" s="40"/>
    </row>
    <row r="135" spans="1:5">
      <c r="A135" s="40"/>
    </row>
    <row r="138" spans="1:5" s="2" customFormat="1">
      <c r="A138" s="37"/>
      <c r="B138" s="37"/>
      <c r="C138" s="37"/>
      <c r="D138" s="37"/>
      <c r="E138" s="118"/>
    </row>
    <row r="139" spans="1:5" s="2" customFormat="1">
      <c r="A139" s="30"/>
      <c r="B139" s="30"/>
      <c r="C139" s="59"/>
      <c r="D139" s="60"/>
      <c r="E139" s="121"/>
    </row>
    <row r="140" spans="1:5" s="2" customFormat="1">
      <c r="A140" s="30"/>
      <c r="B140" s="30"/>
      <c r="C140" s="60"/>
      <c r="D140" s="30"/>
      <c r="E140" s="121"/>
    </row>
    <row r="141" spans="1:5" s="2" customFormat="1" ht="14.25" customHeight="1">
      <c r="D141" s="44"/>
      <c r="E141" s="119"/>
    </row>
    <row r="142" spans="1:5" s="2" customFormat="1" ht="14.25" customHeight="1">
      <c r="D142" s="47"/>
      <c r="E142" s="120"/>
    </row>
    <row r="143" spans="1:5" s="2" customFormat="1">
      <c r="D143" s="48"/>
      <c r="E143" s="120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topLeftCell="A67" workbookViewId="0">
      <selection activeCell="E93" sqref="E93"/>
    </sheetView>
  </sheetViews>
  <sheetFormatPr defaultColWidth="9.125" defaultRowHeight="12.75"/>
  <cols>
    <col min="1" max="1" width="3.25" style="41" customWidth="1"/>
    <col min="2" max="2" width="3.125" style="41" customWidth="1"/>
    <col min="3" max="3" width="2.75" style="41" customWidth="1"/>
    <col min="4" max="4" width="43.375" style="41" customWidth="1"/>
    <col min="5" max="5" width="24.75" style="116" customWidth="1"/>
    <col min="6" max="6" width="15.375" style="107" customWidth="1"/>
    <col min="7" max="7" width="12.75" style="41" bestFit="1" customWidth="1"/>
    <col min="8" max="16384" width="9.125" style="41"/>
  </cols>
  <sheetData>
    <row r="1" spans="1:7" s="2" customFormat="1">
      <c r="A1" s="1" t="s">
        <v>0</v>
      </c>
      <c r="E1" s="115"/>
      <c r="F1" s="106"/>
    </row>
    <row r="2" spans="1:7" s="2" customFormat="1">
      <c r="A2" s="1" t="s">
        <v>1</v>
      </c>
      <c r="E2" s="115"/>
      <c r="F2" s="106"/>
    </row>
    <row r="3" spans="1:7" s="2" customFormat="1">
      <c r="A3" s="1" t="s">
        <v>2</v>
      </c>
      <c r="E3" s="115"/>
      <c r="F3" s="106"/>
    </row>
    <row r="4" spans="1:7" s="2" customFormat="1">
      <c r="A4" s="1" t="s">
        <v>3</v>
      </c>
      <c r="E4" s="115"/>
      <c r="F4" s="106"/>
    </row>
    <row r="6" spans="1:7">
      <c r="A6" s="41" t="s">
        <v>120</v>
      </c>
    </row>
    <row r="8" spans="1:7">
      <c r="E8" s="58">
        <v>2024</v>
      </c>
      <c r="F8" s="108"/>
    </row>
    <row r="9" spans="1:7">
      <c r="A9" s="40" t="s">
        <v>49</v>
      </c>
    </row>
    <row r="10" spans="1:7">
      <c r="A10" s="40"/>
    </row>
    <row r="11" spans="1:7">
      <c r="B11" s="40" t="s">
        <v>50</v>
      </c>
      <c r="E11" s="117">
        <f>E12</f>
        <v>151950.04</v>
      </c>
      <c r="F11" s="117"/>
      <c r="G11" s="122"/>
    </row>
    <row r="12" spans="1:7">
      <c r="C12" s="41" t="s">
        <v>51</v>
      </c>
      <c r="E12" s="116">
        <f>E13+E14</f>
        <v>151950.04</v>
      </c>
      <c r="F12" s="109"/>
      <c r="G12" s="122"/>
    </row>
    <row r="13" spans="1:7">
      <c r="D13" s="41" t="s">
        <v>52</v>
      </c>
      <c r="G13" s="122"/>
    </row>
    <row r="14" spans="1:7">
      <c r="D14" s="41" t="s">
        <v>53</v>
      </c>
      <c r="E14" s="116">
        <v>151950.04</v>
      </c>
      <c r="G14" s="122"/>
    </row>
    <row r="15" spans="1:7">
      <c r="B15" s="40" t="s">
        <v>54</v>
      </c>
      <c r="C15" s="40"/>
      <c r="D15" s="40"/>
      <c r="E15" s="117">
        <f>E16+E17+E19+E20+E21+E22+E18</f>
        <v>116513.98000000001</v>
      </c>
      <c r="F15" s="117"/>
      <c r="G15" s="122"/>
    </row>
    <row r="16" spans="1:7">
      <c r="C16" s="41" t="s">
        <v>55</v>
      </c>
      <c r="G16" s="122"/>
    </row>
    <row r="17" spans="1:7">
      <c r="C17" s="41" t="s">
        <v>56</v>
      </c>
      <c r="E17" s="116">
        <v>25831</v>
      </c>
      <c r="G17" s="122"/>
    </row>
    <row r="18" spans="1:7">
      <c r="C18" s="41" t="s">
        <v>171</v>
      </c>
      <c r="E18" s="116">
        <v>71781.820000000007</v>
      </c>
      <c r="G18" s="122"/>
    </row>
    <row r="19" spans="1:7">
      <c r="C19" s="41" t="s">
        <v>122</v>
      </c>
      <c r="E19" s="116">
        <v>1205</v>
      </c>
      <c r="G19" s="122"/>
    </row>
    <row r="20" spans="1:7">
      <c r="C20" s="41" t="s">
        <v>57</v>
      </c>
      <c r="E20" s="116">
        <v>6958.5</v>
      </c>
      <c r="G20" s="122"/>
    </row>
    <row r="21" spans="1:7">
      <c r="C21" s="41" t="s">
        <v>123</v>
      </c>
      <c r="E21" s="116">
        <v>1381.2</v>
      </c>
      <c r="G21" s="122"/>
    </row>
    <row r="22" spans="1:7">
      <c r="C22" s="41" t="s">
        <v>58</v>
      </c>
      <c r="E22" s="116">
        <v>9356.4599999999991</v>
      </c>
      <c r="G22" s="122"/>
    </row>
    <row r="23" spans="1:7">
      <c r="B23" s="41" t="s">
        <v>132</v>
      </c>
      <c r="E23" s="117">
        <f>E24+E25</f>
        <v>527</v>
      </c>
      <c r="F23" s="109"/>
      <c r="G23" s="122"/>
    </row>
    <row r="24" spans="1:7">
      <c r="C24" s="41" t="s">
        <v>121</v>
      </c>
      <c r="G24" s="122"/>
    </row>
    <row r="25" spans="1:7">
      <c r="C25" s="41" t="s">
        <v>124</v>
      </c>
      <c r="E25" s="116">
        <v>527</v>
      </c>
      <c r="G25" s="122"/>
    </row>
    <row r="26" spans="1:7">
      <c r="A26" s="40" t="s">
        <v>59</v>
      </c>
      <c r="E26" s="117">
        <f>E11+E15+E23</f>
        <v>268991.02</v>
      </c>
      <c r="F26" s="109"/>
      <c r="G26" s="122"/>
    </row>
    <row r="27" spans="1:7">
      <c r="A27" s="40" t="s">
        <v>60</v>
      </c>
      <c r="F27" s="109"/>
      <c r="G27" s="122"/>
    </row>
    <row r="28" spans="1:7">
      <c r="A28" s="40" t="s">
        <v>61</v>
      </c>
      <c r="E28" s="116">
        <f>E29+E32+E84</f>
        <v>-149979.93</v>
      </c>
      <c r="F28" s="109"/>
      <c r="G28" s="122"/>
    </row>
    <row r="29" spans="1:7">
      <c r="B29" s="40" t="s">
        <v>62</v>
      </c>
      <c r="E29" s="117">
        <f>E30+E31</f>
        <v>-775.72</v>
      </c>
      <c r="F29" s="109"/>
      <c r="G29" s="122"/>
    </row>
    <row r="30" spans="1:7">
      <c r="C30" s="41" t="s">
        <v>63</v>
      </c>
      <c r="E30" s="116">
        <v>-476.8</v>
      </c>
      <c r="G30" s="122"/>
    </row>
    <row r="31" spans="1:7">
      <c r="C31" s="41" t="s">
        <v>64</v>
      </c>
      <c r="E31" s="116">
        <v>-298.92</v>
      </c>
      <c r="G31" s="122"/>
    </row>
    <row r="32" spans="1:7">
      <c r="C32" s="40" t="s">
        <v>65</v>
      </c>
      <c r="E32" s="117">
        <f>SUM(E33:E82)</f>
        <v>-147155.44999999998</v>
      </c>
      <c r="F32" s="109"/>
      <c r="G32" s="122"/>
    </row>
    <row r="33" spans="1:7">
      <c r="D33" s="41" t="s">
        <v>66</v>
      </c>
      <c r="G33" s="122"/>
    </row>
    <row r="34" spans="1:7">
      <c r="D34" s="41" t="s">
        <v>67</v>
      </c>
      <c r="E34" s="116">
        <v>-718.35</v>
      </c>
      <c r="G34" s="122"/>
    </row>
    <row r="35" spans="1:7">
      <c r="D35" s="41" t="s">
        <v>68</v>
      </c>
      <c r="G35" s="122"/>
    </row>
    <row r="36" spans="1:7">
      <c r="D36" s="41" t="s">
        <v>69</v>
      </c>
      <c r="E36" s="116">
        <v>-220</v>
      </c>
      <c r="G36" s="122"/>
    </row>
    <row r="37" spans="1:7">
      <c r="D37" s="41" t="s">
        <v>70</v>
      </c>
      <c r="E37" s="116">
        <v>-917.01</v>
      </c>
      <c r="G37" s="122"/>
    </row>
    <row r="38" spans="1:7">
      <c r="D38" s="41" t="s">
        <v>71</v>
      </c>
      <c r="E38" s="116">
        <v>-657.23</v>
      </c>
      <c r="G38" s="122"/>
    </row>
    <row r="39" spans="1:7">
      <c r="D39" s="41" t="s">
        <v>72</v>
      </c>
      <c r="E39" s="116">
        <v>-3600</v>
      </c>
      <c r="G39" s="122"/>
    </row>
    <row r="40" spans="1:7">
      <c r="D40" s="41" t="s">
        <v>125</v>
      </c>
      <c r="E40" s="116">
        <v>-100</v>
      </c>
      <c r="G40" s="122"/>
    </row>
    <row r="41" spans="1:7">
      <c r="D41" s="41" t="s">
        <v>73</v>
      </c>
      <c r="E41" s="116">
        <v>-1960.04</v>
      </c>
      <c r="G41" s="122"/>
    </row>
    <row r="42" spans="1:7">
      <c r="D42" s="41" t="s">
        <v>126</v>
      </c>
      <c r="E42" s="116">
        <v>-1504.1</v>
      </c>
      <c r="G42" s="122"/>
    </row>
    <row r="43" spans="1:7">
      <c r="D43" s="41" t="s">
        <v>171</v>
      </c>
      <c r="E43" s="116">
        <v>-71781.820000000007</v>
      </c>
      <c r="G43" s="122"/>
    </row>
    <row r="44" spans="1:7">
      <c r="D44" s="41" t="s">
        <v>74</v>
      </c>
      <c r="E44" s="116">
        <v>-1433.14</v>
      </c>
      <c r="G44" s="122"/>
    </row>
    <row r="45" spans="1:7">
      <c r="D45" s="41" t="s">
        <v>75</v>
      </c>
      <c r="E45" s="116">
        <v>-8704.89</v>
      </c>
      <c r="G45" s="122"/>
    </row>
    <row r="46" spans="1:7">
      <c r="G46" s="122"/>
    </row>
    <row r="47" spans="1:7" s="2" customFormat="1">
      <c r="A47" s="37" t="s">
        <v>119</v>
      </c>
      <c r="B47" s="37"/>
      <c r="C47" s="37"/>
      <c r="D47" s="37"/>
      <c r="E47" s="118"/>
      <c r="F47" s="110"/>
      <c r="G47" s="122"/>
    </row>
    <row r="48" spans="1:7">
      <c r="A48" s="40"/>
      <c r="G48" s="122"/>
    </row>
    <row r="49" spans="1:7">
      <c r="A49" s="40"/>
      <c r="G49" s="122"/>
    </row>
    <row r="50" spans="1:7">
      <c r="A50" s="40"/>
      <c r="G50" s="122"/>
    </row>
    <row r="51" spans="1:7">
      <c r="A51" s="40"/>
      <c r="G51" s="122"/>
    </row>
    <row r="52" spans="1:7">
      <c r="A52" s="40"/>
      <c r="G52" s="122"/>
    </row>
    <row r="53" spans="1:7">
      <c r="A53" s="40"/>
      <c r="G53" s="122"/>
    </row>
    <row r="54" spans="1:7" ht="14.25">
      <c r="B54" s="42"/>
      <c r="C54" s="43"/>
      <c r="F54" s="111"/>
      <c r="G54" s="122"/>
    </row>
    <row r="55" spans="1:7" s="2" customFormat="1" ht="14.25" customHeight="1">
      <c r="D55" s="44" t="s">
        <v>29</v>
      </c>
      <c r="E55" s="46" t="s">
        <v>30</v>
      </c>
      <c r="G55" s="122"/>
    </row>
    <row r="56" spans="1:7" s="2" customFormat="1" ht="14.25" customHeight="1">
      <c r="D56" s="47" t="s">
        <v>31</v>
      </c>
      <c r="E56" s="46" t="s">
        <v>32</v>
      </c>
      <c r="G56" s="122"/>
    </row>
    <row r="57" spans="1:7" s="2" customFormat="1">
      <c r="D57" s="48" t="s">
        <v>33</v>
      </c>
      <c r="E57" s="49" t="s">
        <v>34</v>
      </c>
      <c r="G57" s="122"/>
    </row>
    <row r="58" spans="1:7" s="2" customFormat="1">
      <c r="D58" s="48"/>
      <c r="E58" s="120"/>
      <c r="F58" s="112"/>
      <c r="G58" s="122"/>
    </row>
    <row r="59" spans="1:7" s="2" customFormat="1">
      <c r="A59" s="1" t="s">
        <v>0</v>
      </c>
      <c r="E59" s="115"/>
      <c r="F59" s="106"/>
      <c r="G59" s="122"/>
    </row>
    <row r="60" spans="1:7" s="2" customFormat="1">
      <c r="A60" s="1" t="s">
        <v>1</v>
      </c>
      <c r="E60" s="115"/>
      <c r="F60" s="106"/>
      <c r="G60" s="122"/>
    </row>
    <row r="61" spans="1:7" s="2" customFormat="1">
      <c r="A61" s="1" t="s">
        <v>2</v>
      </c>
      <c r="E61" s="115"/>
      <c r="F61" s="106"/>
      <c r="G61" s="122"/>
    </row>
    <row r="62" spans="1:7" s="2" customFormat="1">
      <c r="A62" s="1" t="s">
        <v>3</v>
      </c>
      <c r="E62" s="115"/>
      <c r="F62" s="106"/>
      <c r="G62" s="122"/>
    </row>
    <row r="63" spans="1:7">
      <c r="G63" s="122"/>
    </row>
    <row r="64" spans="1:7">
      <c r="A64" s="41" t="s">
        <v>120</v>
      </c>
      <c r="G64" s="122"/>
    </row>
    <row r="65" spans="4:7">
      <c r="G65" s="122"/>
    </row>
    <row r="66" spans="4:7">
      <c r="D66" s="41" t="s">
        <v>76</v>
      </c>
      <c r="E66" s="116">
        <v>-2145.5</v>
      </c>
      <c r="G66" s="122"/>
    </row>
    <row r="67" spans="4:7">
      <c r="D67" s="41" t="s">
        <v>77</v>
      </c>
      <c r="E67" s="116">
        <v>-535</v>
      </c>
      <c r="G67" s="122"/>
    </row>
    <row r="68" spans="4:7">
      <c r="D68" s="41" t="s">
        <v>127</v>
      </c>
      <c r="E68" s="116">
        <v>-100</v>
      </c>
      <c r="G68" s="122"/>
    </row>
    <row r="69" spans="4:7">
      <c r="D69" s="41" t="s">
        <v>78</v>
      </c>
      <c r="E69" s="116">
        <v>-173</v>
      </c>
      <c r="G69" s="122"/>
    </row>
    <row r="70" spans="4:7">
      <c r="D70" s="41" t="s">
        <v>79</v>
      </c>
      <c r="E70" s="116">
        <v>-65</v>
      </c>
      <c r="G70" s="122"/>
    </row>
    <row r="71" spans="4:7">
      <c r="D71" s="41" t="s">
        <v>80</v>
      </c>
      <c r="E71" s="116">
        <v>-408.05</v>
      </c>
      <c r="G71" s="122"/>
    </row>
    <row r="72" spans="4:7">
      <c r="D72" s="41" t="s">
        <v>128</v>
      </c>
      <c r="E72" s="116">
        <v>-190</v>
      </c>
      <c r="G72" s="122"/>
    </row>
    <row r="73" spans="4:7">
      <c r="D73" s="41" t="s">
        <v>81</v>
      </c>
      <c r="E73" s="116">
        <v>-255.9</v>
      </c>
      <c r="G73" s="122"/>
    </row>
    <row r="74" spans="4:7">
      <c r="D74" s="41" t="s">
        <v>82</v>
      </c>
      <c r="E74" s="116">
        <v>-26430</v>
      </c>
      <c r="G74" s="122"/>
    </row>
    <row r="75" spans="4:7">
      <c r="D75" s="41" t="s">
        <v>83</v>
      </c>
      <c r="E75" s="116">
        <v>-18960.900000000001</v>
      </c>
      <c r="G75" s="122"/>
    </row>
    <row r="76" spans="4:7">
      <c r="D76" s="41" t="s">
        <v>129</v>
      </c>
      <c r="E76" s="116">
        <v>-4648.62</v>
      </c>
      <c r="G76" s="122"/>
    </row>
    <row r="77" spans="4:7">
      <c r="D77" s="41" t="s">
        <v>84</v>
      </c>
      <c r="E77" s="116">
        <v>-15</v>
      </c>
      <c r="G77" s="122"/>
    </row>
    <row r="78" spans="4:7">
      <c r="D78" s="41" t="s">
        <v>85</v>
      </c>
      <c r="G78" s="122"/>
    </row>
    <row r="79" spans="4:7">
      <c r="D79" s="41" t="s">
        <v>86</v>
      </c>
      <c r="E79" s="116">
        <v>-780</v>
      </c>
      <c r="G79" s="122"/>
    </row>
    <row r="80" spans="4:7">
      <c r="D80" s="41" t="s">
        <v>130</v>
      </c>
      <c r="E80" s="116">
        <v>-100</v>
      </c>
      <c r="G80" s="122"/>
    </row>
    <row r="81" spans="1:7">
      <c r="D81" s="41" t="s">
        <v>26</v>
      </c>
      <c r="E81" s="116">
        <v>-634.9</v>
      </c>
      <c r="G81" s="122"/>
    </row>
    <row r="82" spans="1:7">
      <c r="D82" s="41" t="s">
        <v>131</v>
      </c>
      <c r="E82" s="116">
        <v>-117</v>
      </c>
      <c r="G82" s="122"/>
    </row>
    <row r="83" spans="1:7">
      <c r="E83" s="41"/>
      <c r="G83" s="122"/>
    </row>
    <row r="84" spans="1:7">
      <c r="B84" s="40" t="s">
        <v>87</v>
      </c>
      <c r="E84" s="117">
        <f>E85</f>
        <v>-2048.7600000000002</v>
      </c>
      <c r="F84" s="109"/>
      <c r="G84" s="122"/>
    </row>
    <row r="85" spans="1:7">
      <c r="B85" s="40"/>
      <c r="C85" s="41" t="s">
        <v>88</v>
      </c>
      <c r="E85" s="116">
        <v>-2048.7600000000002</v>
      </c>
      <c r="G85" s="122"/>
    </row>
    <row r="86" spans="1:7">
      <c r="A86" s="40" t="s">
        <v>89</v>
      </c>
      <c r="G86" s="122"/>
    </row>
    <row r="87" spans="1:7" hidden="1">
      <c r="G87" s="122"/>
    </row>
    <row r="88" spans="1:7" hidden="1">
      <c r="G88" s="122"/>
    </row>
    <row r="89" spans="1:7">
      <c r="A89" s="40" t="s">
        <v>92</v>
      </c>
      <c r="B89" s="40"/>
      <c r="E89" s="107">
        <f>E26+E28</f>
        <v>119011.09000000003</v>
      </c>
      <c r="G89" s="122"/>
    </row>
    <row r="91" spans="1:7">
      <c r="A91" s="40"/>
    </row>
    <row r="92" spans="1:7">
      <c r="B92" s="40"/>
      <c r="F92" s="109"/>
    </row>
    <row r="93" spans="1:7" s="2" customFormat="1" ht="14.25">
      <c r="A93" s="37" t="s">
        <v>119</v>
      </c>
      <c r="B93" s="37"/>
      <c r="C93" s="37"/>
      <c r="D93" s="37"/>
      <c r="E93" s="118"/>
      <c r="F93" s="110"/>
      <c r="G93" s="39"/>
    </row>
    <row r="94" spans="1:7" ht="14.25">
      <c r="A94" s="40"/>
      <c r="G94" s="43"/>
    </row>
    <row r="95" spans="1:7" ht="14.25">
      <c r="A95" s="40"/>
      <c r="G95" s="43"/>
    </row>
    <row r="96" spans="1:7" ht="14.25">
      <c r="A96" s="40"/>
      <c r="G96" s="43"/>
    </row>
    <row r="97" spans="1:6" ht="14.25">
      <c r="B97" s="42"/>
      <c r="C97" s="43"/>
      <c r="F97" s="111"/>
    </row>
    <row r="98" spans="1:6" s="2" customFormat="1" ht="14.25" customHeight="1">
      <c r="D98" s="44" t="s">
        <v>29</v>
      </c>
      <c r="E98" s="46" t="s">
        <v>30</v>
      </c>
    </row>
    <row r="99" spans="1:6" s="2" customFormat="1" ht="14.25" customHeight="1">
      <c r="D99" s="47" t="s">
        <v>31</v>
      </c>
      <c r="E99" s="46" t="s">
        <v>32</v>
      </c>
    </row>
    <row r="100" spans="1:6" s="2" customFormat="1">
      <c r="D100" s="48" t="s">
        <v>33</v>
      </c>
      <c r="E100" s="49" t="s">
        <v>34</v>
      </c>
    </row>
    <row r="101" spans="1:6" s="2" customFormat="1">
      <c r="A101" s="37"/>
      <c r="B101" s="37"/>
      <c r="C101" s="37"/>
      <c r="D101" s="37"/>
      <c r="E101" s="118"/>
      <c r="F101" s="110"/>
    </row>
    <row r="102" spans="1:6">
      <c r="A102" s="40"/>
    </row>
    <row r="103" spans="1:6">
      <c r="A103" s="40"/>
    </row>
    <row r="104" spans="1:6">
      <c r="A104" s="40"/>
    </row>
    <row r="105" spans="1:6" s="2" customFormat="1" ht="14.25" customHeight="1">
      <c r="D105" s="44"/>
      <c r="E105" s="119"/>
      <c r="F105" s="113"/>
    </row>
    <row r="106" spans="1:6" s="2" customFormat="1" ht="14.25" customHeight="1">
      <c r="D106" s="47"/>
      <c r="E106" s="120"/>
      <c r="F106" s="113"/>
    </row>
    <row r="107" spans="1:6" s="2" customFormat="1">
      <c r="D107" s="48"/>
      <c r="E107" s="120"/>
      <c r="F107" s="113"/>
    </row>
    <row r="108" spans="1:6">
      <c r="A108" s="40"/>
    </row>
    <row r="109" spans="1:6">
      <c r="A109" s="40"/>
    </row>
    <row r="110" spans="1:6">
      <c r="A110" s="40"/>
    </row>
    <row r="111" spans="1:6" s="2" customFormat="1">
      <c r="A111" s="1"/>
      <c r="E111" s="115"/>
      <c r="F111" s="106"/>
    </row>
    <row r="112" spans="1:6" s="2" customFormat="1">
      <c r="A112" s="1"/>
      <c r="E112" s="115"/>
      <c r="F112" s="106"/>
    </row>
    <row r="113" spans="1:6" s="2" customFormat="1">
      <c r="A113" s="1"/>
      <c r="E113" s="115"/>
      <c r="F113" s="106"/>
    </row>
    <row r="114" spans="1:6" s="2" customFormat="1">
      <c r="A114" s="1"/>
      <c r="E114" s="115"/>
      <c r="F114" s="106"/>
    </row>
    <row r="118" spans="1:6">
      <c r="F118" s="108"/>
    </row>
    <row r="119" spans="1:6">
      <c r="A119" s="40"/>
      <c r="C119" s="40"/>
      <c r="F119" s="109"/>
    </row>
    <row r="120" spans="1:6">
      <c r="A120" s="40"/>
    </row>
    <row r="121" spans="1:6">
      <c r="A121" s="40"/>
    </row>
    <row r="122" spans="1:6">
      <c r="A122" s="40"/>
    </row>
    <row r="123" spans="1:6">
      <c r="A123" s="40"/>
    </row>
    <row r="124" spans="1:6">
      <c r="A124" s="40"/>
    </row>
    <row r="125" spans="1:6">
      <c r="A125" s="40"/>
    </row>
    <row r="126" spans="1:6">
      <c r="A126" s="40"/>
    </row>
    <row r="127" spans="1:6">
      <c r="A127" s="40"/>
    </row>
    <row r="128" spans="1:6">
      <c r="A128" s="40"/>
    </row>
    <row r="129" spans="1:6">
      <c r="A129" s="40"/>
    </row>
    <row r="130" spans="1:6">
      <c r="A130" s="40"/>
    </row>
    <row r="131" spans="1:6">
      <c r="A131" s="40"/>
    </row>
    <row r="132" spans="1:6">
      <c r="A132" s="40"/>
      <c r="C132" s="40"/>
      <c r="F132" s="109"/>
    </row>
    <row r="133" spans="1:6">
      <c r="A133" s="40"/>
    </row>
    <row r="134" spans="1:6">
      <c r="A134" s="40"/>
      <c r="F134" s="109"/>
    </row>
    <row r="135" spans="1:6">
      <c r="A135" s="40"/>
      <c r="F135" s="109"/>
    </row>
    <row r="136" spans="1:6">
      <c r="A136" s="40"/>
      <c r="F136" s="109"/>
    </row>
    <row r="139" spans="1:6" s="2" customFormat="1">
      <c r="A139" s="37"/>
      <c r="B139" s="37"/>
      <c r="C139" s="37"/>
      <c r="D139" s="37"/>
      <c r="E139" s="118"/>
      <c r="F139" s="110"/>
    </row>
    <row r="140" spans="1:6" s="2" customFormat="1">
      <c r="A140" s="30"/>
      <c r="B140" s="30"/>
      <c r="C140" s="59"/>
      <c r="D140" s="60"/>
      <c r="E140" s="121"/>
      <c r="F140" s="114"/>
    </row>
    <row r="141" spans="1:6" s="2" customFormat="1">
      <c r="A141" s="30"/>
      <c r="B141" s="30"/>
      <c r="C141" s="60"/>
      <c r="D141" s="30"/>
      <c r="E141" s="121"/>
      <c r="F141" s="114"/>
    </row>
    <row r="142" spans="1:6" s="2" customFormat="1" ht="14.25" customHeight="1">
      <c r="D142" s="44"/>
      <c r="E142" s="119"/>
      <c r="F142" s="113"/>
    </row>
    <row r="143" spans="1:6" s="2" customFormat="1" ht="14.25" customHeight="1">
      <c r="D143" s="47"/>
      <c r="E143" s="120"/>
      <c r="F143" s="113"/>
    </row>
    <row r="144" spans="1:6" s="2" customFormat="1">
      <c r="D144" s="48"/>
      <c r="E144" s="120"/>
      <c r="F144" s="11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tabSelected="1" workbookViewId="0">
      <selection activeCell="L34" sqref="L34"/>
    </sheetView>
  </sheetViews>
  <sheetFormatPr defaultRowHeight="14.25"/>
  <cols>
    <col min="1" max="1" width="9.75" style="64" customWidth="1"/>
    <col min="2" max="4" width="9.125" style="37"/>
    <col min="5" max="5" width="20.375" style="37" customWidth="1"/>
    <col min="6" max="6" width="15.375" style="37" customWidth="1"/>
    <col min="7" max="7" width="9.625" style="37" customWidth="1"/>
    <col min="8" max="8" width="19.25" style="65" customWidth="1"/>
    <col min="9" max="254" width="9.125" style="37"/>
    <col min="255" max="255" width="3.125" style="37" customWidth="1"/>
    <col min="256" max="256" width="13.375" style="37" customWidth="1"/>
    <col min="257" max="259" width="9.125" style="37"/>
    <col min="260" max="260" width="16.125" style="37" customWidth="1"/>
    <col min="261" max="261" width="15.375" style="37" customWidth="1"/>
    <col min="262" max="262" width="6.25" style="37" customWidth="1"/>
    <col min="263" max="263" width="11.25" style="37" bestFit="1" customWidth="1"/>
    <col min="264" max="264" width="11.875" style="37" customWidth="1"/>
    <col min="265" max="510" width="9.125" style="37"/>
    <col min="511" max="511" width="3.125" style="37" customWidth="1"/>
    <col min="512" max="512" width="13.375" style="37" customWidth="1"/>
    <col min="513" max="515" width="9.125" style="37"/>
    <col min="516" max="516" width="16.125" style="37" customWidth="1"/>
    <col min="517" max="517" width="15.375" style="37" customWidth="1"/>
    <col min="518" max="518" width="6.25" style="37" customWidth="1"/>
    <col min="519" max="519" width="11.25" style="37" bestFit="1" customWidth="1"/>
    <col min="520" max="520" width="11.875" style="37" customWidth="1"/>
    <col min="521" max="766" width="9.125" style="37"/>
    <col min="767" max="767" width="3.125" style="37" customWidth="1"/>
    <col min="768" max="768" width="13.375" style="37" customWidth="1"/>
    <col min="769" max="771" width="9.125" style="37"/>
    <col min="772" max="772" width="16.125" style="37" customWidth="1"/>
    <col min="773" max="773" width="15.375" style="37" customWidth="1"/>
    <col min="774" max="774" width="6.25" style="37" customWidth="1"/>
    <col min="775" max="775" width="11.25" style="37" bestFit="1" customWidth="1"/>
    <col min="776" max="776" width="11.875" style="37" customWidth="1"/>
    <col min="777" max="1022" width="9.125" style="37"/>
    <col min="1023" max="1023" width="3.125" style="37" customWidth="1"/>
    <col min="1024" max="1024" width="13.375" style="37" customWidth="1"/>
    <col min="1025" max="1027" width="9.125" style="37"/>
    <col min="1028" max="1028" width="16.125" style="37" customWidth="1"/>
    <col min="1029" max="1029" width="15.375" style="37" customWidth="1"/>
    <col min="1030" max="1030" width="6.25" style="37" customWidth="1"/>
    <col min="1031" max="1031" width="11.25" style="37" bestFit="1" customWidth="1"/>
    <col min="1032" max="1032" width="11.875" style="37" customWidth="1"/>
    <col min="1033" max="1278" width="9.125" style="37"/>
    <col min="1279" max="1279" width="3.125" style="37" customWidth="1"/>
    <col min="1280" max="1280" width="13.375" style="37" customWidth="1"/>
    <col min="1281" max="1283" width="9.125" style="37"/>
    <col min="1284" max="1284" width="16.125" style="37" customWidth="1"/>
    <col min="1285" max="1285" width="15.375" style="37" customWidth="1"/>
    <col min="1286" max="1286" width="6.25" style="37" customWidth="1"/>
    <col min="1287" max="1287" width="11.25" style="37" bestFit="1" customWidth="1"/>
    <col min="1288" max="1288" width="11.875" style="37" customWidth="1"/>
    <col min="1289" max="1534" width="9.125" style="37"/>
    <col min="1535" max="1535" width="3.125" style="37" customWidth="1"/>
    <col min="1536" max="1536" width="13.375" style="37" customWidth="1"/>
    <col min="1537" max="1539" width="9.125" style="37"/>
    <col min="1540" max="1540" width="16.125" style="37" customWidth="1"/>
    <col min="1541" max="1541" width="15.375" style="37" customWidth="1"/>
    <col min="1542" max="1542" width="6.25" style="37" customWidth="1"/>
    <col min="1543" max="1543" width="11.25" style="37" bestFit="1" customWidth="1"/>
    <col min="1544" max="1544" width="11.875" style="37" customWidth="1"/>
    <col min="1545" max="1790" width="9.125" style="37"/>
    <col min="1791" max="1791" width="3.125" style="37" customWidth="1"/>
    <col min="1792" max="1792" width="13.375" style="37" customWidth="1"/>
    <col min="1793" max="1795" width="9.125" style="37"/>
    <col min="1796" max="1796" width="16.125" style="37" customWidth="1"/>
    <col min="1797" max="1797" width="15.375" style="37" customWidth="1"/>
    <col min="1798" max="1798" width="6.25" style="37" customWidth="1"/>
    <col min="1799" max="1799" width="11.25" style="37" bestFit="1" customWidth="1"/>
    <col min="1800" max="1800" width="11.875" style="37" customWidth="1"/>
    <col min="1801" max="2046" width="9.125" style="37"/>
    <col min="2047" max="2047" width="3.125" style="37" customWidth="1"/>
    <col min="2048" max="2048" width="13.375" style="37" customWidth="1"/>
    <col min="2049" max="2051" width="9.125" style="37"/>
    <col min="2052" max="2052" width="16.125" style="37" customWidth="1"/>
    <col min="2053" max="2053" width="15.375" style="37" customWidth="1"/>
    <col min="2054" max="2054" width="6.25" style="37" customWidth="1"/>
    <col min="2055" max="2055" width="11.25" style="37" bestFit="1" customWidth="1"/>
    <col min="2056" max="2056" width="11.875" style="37" customWidth="1"/>
    <col min="2057" max="2302" width="9.125" style="37"/>
    <col min="2303" max="2303" width="3.125" style="37" customWidth="1"/>
    <col min="2304" max="2304" width="13.375" style="37" customWidth="1"/>
    <col min="2305" max="2307" width="9.125" style="37"/>
    <col min="2308" max="2308" width="16.125" style="37" customWidth="1"/>
    <col min="2309" max="2309" width="15.375" style="37" customWidth="1"/>
    <col min="2310" max="2310" width="6.25" style="37" customWidth="1"/>
    <col min="2311" max="2311" width="11.25" style="37" bestFit="1" customWidth="1"/>
    <col min="2312" max="2312" width="11.875" style="37" customWidth="1"/>
    <col min="2313" max="2558" width="9.125" style="37"/>
    <col min="2559" max="2559" width="3.125" style="37" customWidth="1"/>
    <col min="2560" max="2560" width="13.375" style="37" customWidth="1"/>
    <col min="2561" max="2563" width="9.125" style="37"/>
    <col min="2564" max="2564" width="16.125" style="37" customWidth="1"/>
    <col min="2565" max="2565" width="15.375" style="37" customWidth="1"/>
    <col min="2566" max="2566" width="6.25" style="37" customWidth="1"/>
    <col min="2567" max="2567" width="11.25" style="37" bestFit="1" customWidth="1"/>
    <col min="2568" max="2568" width="11.875" style="37" customWidth="1"/>
    <col min="2569" max="2814" width="9.125" style="37"/>
    <col min="2815" max="2815" width="3.125" style="37" customWidth="1"/>
    <col min="2816" max="2816" width="13.375" style="37" customWidth="1"/>
    <col min="2817" max="2819" width="9.125" style="37"/>
    <col min="2820" max="2820" width="16.125" style="37" customWidth="1"/>
    <col min="2821" max="2821" width="15.375" style="37" customWidth="1"/>
    <col min="2822" max="2822" width="6.25" style="37" customWidth="1"/>
    <col min="2823" max="2823" width="11.25" style="37" bestFit="1" customWidth="1"/>
    <col min="2824" max="2824" width="11.875" style="37" customWidth="1"/>
    <col min="2825" max="3070" width="9.125" style="37"/>
    <col min="3071" max="3071" width="3.125" style="37" customWidth="1"/>
    <col min="3072" max="3072" width="13.375" style="37" customWidth="1"/>
    <col min="3073" max="3075" width="9.125" style="37"/>
    <col min="3076" max="3076" width="16.125" style="37" customWidth="1"/>
    <col min="3077" max="3077" width="15.375" style="37" customWidth="1"/>
    <col min="3078" max="3078" width="6.25" style="37" customWidth="1"/>
    <col min="3079" max="3079" width="11.25" style="37" bestFit="1" customWidth="1"/>
    <col min="3080" max="3080" width="11.875" style="37" customWidth="1"/>
    <col min="3081" max="3326" width="9.125" style="37"/>
    <col min="3327" max="3327" width="3.125" style="37" customWidth="1"/>
    <col min="3328" max="3328" width="13.375" style="37" customWidth="1"/>
    <col min="3329" max="3331" width="9.125" style="37"/>
    <col min="3332" max="3332" width="16.125" style="37" customWidth="1"/>
    <col min="3333" max="3333" width="15.375" style="37" customWidth="1"/>
    <col min="3334" max="3334" width="6.25" style="37" customWidth="1"/>
    <col min="3335" max="3335" width="11.25" style="37" bestFit="1" customWidth="1"/>
    <col min="3336" max="3336" width="11.875" style="37" customWidth="1"/>
    <col min="3337" max="3582" width="9.125" style="37"/>
    <col min="3583" max="3583" width="3.125" style="37" customWidth="1"/>
    <col min="3584" max="3584" width="13.375" style="37" customWidth="1"/>
    <col min="3585" max="3587" width="9.125" style="37"/>
    <col min="3588" max="3588" width="16.125" style="37" customWidth="1"/>
    <col min="3589" max="3589" width="15.375" style="37" customWidth="1"/>
    <col min="3590" max="3590" width="6.25" style="37" customWidth="1"/>
    <col min="3591" max="3591" width="11.25" style="37" bestFit="1" customWidth="1"/>
    <col min="3592" max="3592" width="11.875" style="37" customWidth="1"/>
    <col min="3593" max="3838" width="9.125" style="37"/>
    <col min="3839" max="3839" width="3.125" style="37" customWidth="1"/>
    <col min="3840" max="3840" width="13.375" style="37" customWidth="1"/>
    <col min="3841" max="3843" width="9.125" style="37"/>
    <col min="3844" max="3844" width="16.125" style="37" customWidth="1"/>
    <col min="3845" max="3845" width="15.375" style="37" customWidth="1"/>
    <col min="3846" max="3846" width="6.25" style="37" customWidth="1"/>
    <col min="3847" max="3847" width="11.25" style="37" bestFit="1" customWidth="1"/>
    <col min="3848" max="3848" width="11.875" style="37" customWidth="1"/>
    <col min="3849" max="4094" width="9.125" style="37"/>
    <col min="4095" max="4095" width="3.125" style="37" customWidth="1"/>
    <col min="4096" max="4096" width="13.375" style="37" customWidth="1"/>
    <col min="4097" max="4099" width="9.125" style="37"/>
    <col min="4100" max="4100" width="16.125" style="37" customWidth="1"/>
    <col min="4101" max="4101" width="15.375" style="37" customWidth="1"/>
    <col min="4102" max="4102" width="6.25" style="37" customWidth="1"/>
    <col min="4103" max="4103" width="11.25" style="37" bestFit="1" customWidth="1"/>
    <col min="4104" max="4104" width="11.875" style="37" customWidth="1"/>
    <col min="4105" max="4350" width="9.125" style="37"/>
    <col min="4351" max="4351" width="3.125" style="37" customWidth="1"/>
    <col min="4352" max="4352" width="13.375" style="37" customWidth="1"/>
    <col min="4353" max="4355" width="9.125" style="37"/>
    <col min="4356" max="4356" width="16.125" style="37" customWidth="1"/>
    <col min="4357" max="4357" width="15.375" style="37" customWidth="1"/>
    <col min="4358" max="4358" width="6.25" style="37" customWidth="1"/>
    <col min="4359" max="4359" width="11.25" style="37" bestFit="1" customWidth="1"/>
    <col min="4360" max="4360" width="11.875" style="37" customWidth="1"/>
    <col min="4361" max="4606" width="9.125" style="37"/>
    <col min="4607" max="4607" width="3.125" style="37" customWidth="1"/>
    <col min="4608" max="4608" width="13.375" style="37" customWidth="1"/>
    <col min="4609" max="4611" width="9.125" style="37"/>
    <col min="4612" max="4612" width="16.125" style="37" customWidth="1"/>
    <col min="4613" max="4613" width="15.375" style="37" customWidth="1"/>
    <col min="4614" max="4614" width="6.25" style="37" customWidth="1"/>
    <col min="4615" max="4615" width="11.25" style="37" bestFit="1" customWidth="1"/>
    <col min="4616" max="4616" width="11.875" style="37" customWidth="1"/>
    <col min="4617" max="4862" width="9.125" style="37"/>
    <col min="4863" max="4863" width="3.125" style="37" customWidth="1"/>
    <col min="4864" max="4864" width="13.375" style="37" customWidth="1"/>
    <col min="4865" max="4867" width="9.125" style="37"/>
    <col min="4868" max="4868" width="16.125" style="37" customWidth="1"/>
    <col min="4869" max="4869" width="15.375" style="37" customWidth="1"/>
    <col min="4870" max="4870" width="6.25" style="37" customWidth="1"/>
    <col min="4871" max="4871" width="11.25" style="37" bestFit="1" customWidth="1"/>
    <col min="4872" max="4872" width="11.875" style="37" customWidth="1"/>
    <col min="4873" max="5118" width="9.125" style="37"/>
    <col min="5119" max="5119" width="3.125" style="37" customWidth="1"/>
    <col min="5120" max="5120" width="13.375" style="37" customWidth="1"/>
    <col min="5121" max="5123" width="9.125" style="37"/>
    <col min="5124" max="5124" width="16.125" style="37" customWidth="1"/>
    <col min="5125" max="5125" width="15.375" style="37" customWidth="1"/>
    <col min="5126" max="5126" width="6.25" style="37" customWidth="1"/>
    <col min="5127" max="5127" width="11.25" style="37" bestFit="1" customWidth="1"/>
    <col min="5128" max="5128" width="11.875" style="37" customWidth="1"/>
    <col min="5129" max="5374" width="9.125" style="37"/>
    <col min="5375" max="5375" width="3.125" style="37" customWidth="1"/>
    <col min="5376" max="5376" width="13.375" style="37" customWidth="1"/>
    <col min="5377" max="5379" width="9.125" style="37"/>
    <col min="5380" max="5380" width="16.125" style="37" customWidth="1"/>
    <col min="5381" max="5381" width="15.375" style="37" customWidth="1"/>
    <col min="5382" max="5382" width="6.25" style="37" customWidth="1"/>
    <col min="5383" max="5383" width="11.25" style="37" bestFit="1" customWidth="1"/>
    <col min="5384" max="5384" width="11.875" style="37" customWidth="1"/>
    <col min="5385" max="5630" width="9.125" style="37"/>
    <col min="5631" max="5631" width="3.125" style="37" customWidth="1"/>
    <col min="5632" max="5632" width="13.375" style="37" customWidth="1"/>
    <col min="5633" max="5635" width="9.125" style="37"/>
    <col min="5636" max="5636" width="16.125" style="37" customWidth="1"/>
    <col min="5637" max="5637" width="15.375" style="37" customWidth="1"/>
    <col min="5638" max="5638" width="6.25" style="37" customWidth="1"/>
    <col min="5639" max="5639" width="11.25" style="37" bestFit="1" customWidth="1"/>
    <col min="5640" max="5640" width="11.875" style="37" customWidth="1"/>
    <col min="5641" max="5886" width="9.125" style="37"/>
    <col min="5887" max="5887" width="3.125" style="37" customWidth="1"/>
    <col min="5888" max="5888" width="13.375" style="37" customWidth="1"/>
    <col min="5889" max="5891" width="9.125" style="37"/>
    <col min="5892" max="5892" width="16.125" style="37" customWidth="1"/>
    <col min="5893" max="5893" width="15.375" style="37" customWidth="1"/>
    <col min="5894" max="5894" width="6.25" style="37" customWidth="1"/>
    <col min="5895" max="5895" width="11.25" style="37" bestFit="1" customWidth="1"/>
    <col min="5896" max="5896" width="11.875" style="37" customWidth="1"/>
    <col min="5897" max="6142" width="9.125" style="37"/>
    <col min="6143" max="6143" width="3.125" style="37" customWidth="1"/>
    <col min="6144" max="6144" width="13.375" style="37" customWidth="1"/>
    <col min="6145" max="6147" width="9.125" style="37"/>
    <col min="6148" max="6148" width="16.125" style="37" customWidth="1"/>
    <col min="6149" max="6149" width="15.375" style="37" customWidth="1"/>
    <col min="6150" max="6150" width="6.25" style="37" customWidth="1"/>
    <col min="6151" max="6151" width="11.25" style="37" bestFit="1" customWidth="1"/>
    <col min="6152" max="6152" width="11.875" style="37" customWidth="1"/>
    <col min="6153" max="6398" width="9.125" style="37"/>
    <col min="6399" max="6399" width="3.125" style="37" customWidth="1"/>
    <col min="6400" max="6400" width="13.375" style="37" customWidth="1"/>
    <col min="6401" max="6403" width="9.125" style="37"/>
    <col min="6404" max="6404" width="16.125" style="37" customWidth="1"/>
    <col min="6405" max="6405" width="15.375" style="37" customWidth="1"/>
    <col min="6406" max="6406" width="6.25" style="37" customWidth="1"/>
    <col min="6407" max="6407" width="11.25" style="37" bestFit="1" customWidth="1"/>
    <col min="6408" max="6408" width="11.875" style="37" customWidth="1"/>
    <col min="6409" max="6654" width="9.125" style="37"/>
    <col min="6655" max="6655" width="3.125" style="37" customWidth="1"/>
    <col min="6656" max="6656" width="13.375" style="37" customWidth="1"/>
    <col min="6657" max="6659" width="9.125" style="37"/>
    <col min="6660" max="6660" width="16.125" style="37" customWidth="1"/>
    <col min="6661" max="6661" width="15.375" style="37" customWidth="1"/>
    <col min="6662" max="6662" width="6.25" style="37" customWidth="1"/>
    <col min="6663" max="6663" width="11.25" style="37" bestFit="1" customWidth="1"/>
    <col min="6664" max="6664" width="11.875" style="37" customWidth="1"/>
    <col min="6665" max="6910" width="9.125" style="37"/>
    <col min="6911" max="6911" width="3.125" style="37" customWidth="1"/>
    <col min="6912" max="6912" width="13.375" style="37" customWidth="1"/>
    <col min="6913" max="6915" width="9.125" style="37"/>
    <col min="6916" max="6916" width="16.125" style="37" customWidth="1"/>
    <col min="6917" max="6917" width="15.375" style="37" customWidth="1"/>
    <col min="6918" max="6918" width="6.25" style="37" customWidth="1"/>
    <col min="6919" max="6919" width="11.25" style="37" bestFit="1" customWidth="1"/>
    <col min="6920" max="6920" width="11.875" style="37" customWidth="1"/>
    <col min="6921" max="7166" width="9.125" style="37"/>
    <col min="7167" max="7167" width="3.125" style="37" customWidth="1"/>
    <col min="7168" max="7168" width="13.375" style="37" customWidth="1"/>
    <col min="7169" max="7171" width="9.125" style="37"/>
    <col min="7172" max="7172" width="16.125" style="37" customWidth="1"/>
    <col min="7173" max="7173" width="15.375" style="37" customWidth="1"/>
    <col min="7174" max="7174" width="6.25" style="37" customWidth="1"/>
    <col min="7175" max="7175" width="11.25" style="37" bestFit="1" customWidth="1"/>
    <col min="7176" max="7176" width="11.875" style="37" customWidth="1"/>
    <col min="7177" max="7422" width="9.125" style="37"/>
    <col min="7423" max="7423" width="3.125" style="37" customWidth="1"/>
    <col min="7424" max="7424" width="13.375" style="37" customWidth="1"/>
    <col min="7425" max="7427" width="9.125" style="37"/>
    <col min="7428" max="7428" width="16.125" style="37" customWidth="1"/>
    <col min="7429" max="7429" width="15.375" style="37" customWidth="1"/>
    <col min="7430" max="7430" width="6.25" style="37" customWidth="1"/>
    <col min="7431" max="7431" width="11.25" style="37" bestFit="1" customWidth="1"/>
    <col min="7432" max="7432" width="11.875" style="37" customWidth="1"/>
    <col min="7433" max="7678" width="9.125" style="37"/>
    <col min="7679" max="7679" width="3.125" style="37" customWidth="1"/>
    <col min="7680" max="7680" width="13.375" style="37" customWidth="1"/>
    <col min="7681" max="7683" width="9.125" style="37"/>
    <col min="7684" max="7684" width="16.125" style="37" customWidth="1"/>
    <col min="7685" max="7685" width="15.375" style="37" customWidth="1"/>
    <col min="7686" max="7686" width="6.25" style="37" customWidth="1"/>
    <col min="7687" max="7687" width="11.25" style="37" bestFit="1" customWidth="1"/>
    <col min="7688" max="7688" width="11.875" style="37" customWidth="1"/>
    <col min="7689" max="7934" width="9.125" style="37"/>
    <col min="7935" max="7935" width="3.125" style="37" customWidth="1"/>
    <col min="7936" max="7936" width="13.375" style="37" customWidth="1"/>
    <col min="7937" max="7939" width="9.125" style="37"/>
    <col min="7940" max="7940" width="16.125" style="37" customWidth="1"/>
    <col min="7941" max="7941" width="15.375" style="37" customWidth="1"/>
    <col min="7942" max="7942" width="6.25" style="37" customWidth="1"/>
    <col min="7943" max="7943" width="11.25" style="37" bestFit="1" customWidth="1"/>
    <col min="7944" max="7944" width="11.875" style="37" customWidth="1"/>
    <col min="7945" max="8190" width="9.125" style="37"/>
    <col min="8191" max="8191" width="3.125" style="37" customWidth="1"/>
    <col min="8192" max="8192" width="13.375" style="37" customWidth="1"/>
    <col min="8193" max="8195" width="9.125" style="37"/>
    <col min="8196" max="8196" width="16.125" style="37" customWidth="1"/>
    <col min="8197" max="8197" width="15.375" style="37" customWidth="1"/>
    <col min="8198" max="8198" width="6.25" style="37" customWidth="1"/>
    <col min="8199" max="8199" width="11.25" style="37" bestFit="1" customWidth="1"/>
    <col min="8200" max="8200" width="11.875" style="37" customWidth="1"/>
    <col min="8201" max="8446" width="9.125" style="37"/>
    <col min="8447" max="8447" width="3.125" style="37" customWidth="1"/>
    <col min="8448" max="8448" width="13.375" style="37" customWidth="1"/>
    <col min="8449" max="8451" width="9.125" style="37"/>
    <col min="8452" max="8452" width="16.125" style="37" customWidth="1"/>
    <col min="8453" max="8453" width="15.375" style="37" customWidth="1"/>
    <col min="8454" max="8454" width="6.25" style="37" customWidth="1"/>
    <col min="8455" max="8455" width="11.25" style="37" bestFit="1" customWidth="1"/>
    <col min="8456" max="8456" width="11.875" style="37" customWidth="1"/>
    <col min="8457" max="8702" width="9.125" style="37"/>
    <col min="8703" max="8703" width="3.125" style="37" customWidth="1"/>
    <col min="8704" max="8704" width="13.375" style="37" customWidth="1"/>
    <col min="8705" max="8707" width="9.125" style="37"/>
    <col min="8708" max="8708" width="16.125" style="37" customWidth="1"/>
    <col min="8709" max="8709" width="15.375" style="37" customWidth="1"/>
    <col min="8710" max="8710" width="6.25" style="37" customWidth="1"/>
    <col min="8711" max="8711" width="11.25" style="37" bestFit="1" customWidth="1"/>
    <col min="8712" max="8712" width="11.875" style="37" customWidth="1"/>
    <col min="8713" max="8958" width="9.125" style="37"/>
    <col min="8959" max="8959" width="3.125" style="37" customWidth="1"/>
    <col min="8960" max="8960" width="13.375" style="37" customWidth="1"/>
    <col min="8961" max="8963" width="9.125" style="37"/>
    <col min="8964" max="8964" width="16.125" style="37" customWidth="1"/>
    <col min="8965" max="8965" width="15.375" style="37" customWidth="1"/>
    <col min="8966" max="8966" width="6.25" style="37" customWidth="1"/>
    <col min="8967" max="8967" width="11.25" style="37" bestFit="1" customWidth="1"/>
    <col min="8968" max="8968" width="11.875" style="37" customWidth="1"/>
    <col min="8969" max="9214" width="9.125" style="37"/>
    <col min="9215" max="9215" width="3.125" style="37" customWidth="1"/>
    <col min="9216" max="9216" width="13.375" style="37" customWidth="1"/>
    <col min="9217" max="9219" width="9.125" style="37"/>
    <col min="9220" max="9220" width="16.125" style="37" customWidth="1"/>
    <col min="9221" max="9221" width="15.375" style="37" customWidth="1"/>
    <col min="9222" max="9222" width="6.25" style="37" customWidth="1"/>
    <col min="9223" max="9223" width="11.25" style="37" bestFit="1" customWidth="1"/>
    <col min="9224" max="9224" width="11.875" style="37" customWidth="1"/>
    <col min="9225" max="9470" width="9.125" style="37"/>
    <col min="9471" max="9471" width="3.125" style="37" customWidth="1"/>
    <col min="9472" max="9472" width="13.375" style="37" customWidth="1"/>
    <col min="9473" max="9475" width="9.125" style="37"/>
    <col min="9476" max="9476" width="16.125" style="37" customWidth="1"/>
    <col min="9477" max="9477" width="15.375" style="37" customWidth="1"/>
    <col min="9478" max="9478" width="6.25" style="37" customWidth="1"/>
    <col min="9479" max="9479" width="11.25" style="37" bestFit="1" customWidth="1"/>
    <col min="9480" max="9480" width="11.875" style="37" customWidth="1"/>
    <col min="9481" max="9726" width="9.125" style="37"/>
    <col min="9727" max="9727" width="3.125" style="37" customWidth="1"/>
    <col min="9728" max="9728" width="13.375" style="37" customWidth="1"/>
    <col min="9729" max="9731" width="9.125" style="37"/>
    <col min="9732" max="9732" width="16.125" style="37" customWidth="1"/>
    <col min="9733" max="9733" width="15.375" style="37" customWidth="1"/>
    <col min="9734" max="9734" width="6.25" style="37" customWidth="1"/>
    <col min="9735" max="9735" width="11.25" style="37" bestFit="1" customWidth="1"/>
    <col min="9736" max="9736" width="11.875" style="37" customWidth="1"/>
    <col min="9737" max="9982" width="9.125" style="37"/>
    <col min="9983" max="9983" width="3.125" style="37" customWidth="1"/>
    <col min="9984" max="9984" width="13.375" style="37" customWidth="1"/>
    <col min="9985" max="9987" width="9.125" style="37"/>
    <col min="9988" max="9988" width="16.125" style="37" customWidth="1"/>
    <col min="9989" max="9989" width="15.375" style="37" customWidth="1"/>
    <col min="9990" max="9990" width="6.25" style="37" customWidth="1"/>
    <col min="9991" max="9991" width="11.25" style="37" bestFit="1" customWidth="1"/>
    <col min="9992" max="9992" width="11.875" style="37" customWidth="1"/>
    <col min="9993" max="10238" width="9.125" style="37"/>
    <col min="10239" max="10239" width="3.125" style="37" customWidth="1"/>
    <col min="10240" max="10240" width="13.375" style="37" customWidth="1"/>
    <col min="10241" max="10243" width="9.125" style="37"/>
    <col min="10244" max="10244" width="16.125" style="37" customWidth="1"/>
    <col min="10245" max="10245" width="15.375" style="37" customWidth="1"/>
    <col min="10246" max="10246" width="6.25" style="37" customWidth="1"/>
    <col min="10247" max="10247" width="11.25" style="37" bestFit="1" customWidth="1"/>
    <col min="10248" max="10248" width="11.875" style="37" customWidth="1"/>
    <col min="10249" max="10494" width="9.125" style="37"/>
    <col min="10495" max="10495" width="3.125" style="37" customWidth="1"/>
    <col min="10496" max="10496" width="13.375" style="37" customWidth="1"/>
    <col min="10497" max="10499" width="9.125" style="37"/>
    <col min="10500" max="10500" width="16.125" style="37" customWidth="1"/>
    <col min="10501" max="10501" width="15.375" style="37" customWidth="1"/>
    <col min="10502" max="10502" width="6.25" style="37" customWidth="1"/>
    <col min="10503" max="10503" width="11.25" style="37" bestFit="1" customWidth="1"/>
    <col min="10504" max="10504" width="11.875" style="37" customWidth="1"/>
    <col min="10505" max="10750" width="9.125" style="37"/>
    <col min="10751" max="10751" width="3.125" style="37" customWidth="1"/>
    <col min="10752" max="10752" width="13.375" style="37" customWidth="1"/>
    <col min="10753" max="10755" width="9.125" style="37"/>
    <col min="10756" max="10756" width="16.125" style="37" customWidth="1"/>
    <col min="10757" max="10757" width="15.375" style="37" customWidth="1"/>
    <col min="10758" max="10758" width="6.25" style="37" customWidth="1"/>
    <col min="10759" max="10759" width="11.25" style="37" bestFit="1" customWidth="1"/>
    <col min="10760" max="10760" width="11.875" style="37" customWidth="1"/>
    <col min="10761" max="11006" width="9.125" style="37"/>
    <col min="11007" max="11007" width="3.125" style="37" customWidth="1"/>
    <col min="11008" max="11008" width="13.375" style="37" customWidth="1"/>
    <col min="11009" max="11011" width="9.125" style="37"/>
    <col min="11012" max="11012" width="16.125" style="37" customWidth="1"/>
    <col min="11013" max="11013" width="15.375" style="37" customWidth="1"/>
    <col min="11014" max="11014" width="6.25" style="37" customWidth="1"/>
    <col min="11015" max="11015" width="11.25" style="37" bestFit="1" customWidth="1"/>
    <col min="11016" max="11016" width="11.875" style="37" customWidth="1"/>
    <col min="11017" max="11262" width="9.125" style="37"/>
    <col min="11263" max="11263" width="3.125" style="37" customWidth="1"/>
    <col min="11264" max="11264" width="13.375" style="37" customWidth="1"/>
    <col min="11265" max="11267" width="9.125" style="37"/>
    <col min="11268" max="11268" width="16.125" style="37" customWidth="1"/>
    <col min="11269" max="11269" width="15.375" style="37" customWidth="1"/>
    <col min="11270" max="11270" width="6.25" style="37" customWidth="1"/>
    <col min="11271" max="11271" width="11.25" style="37" bestFit="1" customWidth="1"/>
    <col min="11272" max="11272" width="11.875" style="37" customWidth="1"/>
    <col min="11273" max="11518" width="9.125" style="37"/>
    <col min="11519" max="11519" width="3.125" style="37" customWidth="1"/>
    <col min="11520" max="11520" width="13.375" style="37" customWidth="1"/>
    <col min="11521" max="11523" width="9.125" style="37"/>
    <col min="11524" max="11524" width="16.125" style="37" customWidth="1"/>
    <col min="11525" max="11525" width="15.375" style="37" customWidth="1"/>
    <col min="11526" max="11526" width="6.25" style="37" customWidth="1"/>
    <col min="11527" max="11527" width="11.25" style="37" bestFit="1" customWidth="1"/>
    <col min="11528" max="11528" width="11.875" style="37" customWidth="1"/>
    <col min="11529" max="11774" width="9.125" style="37"/>
    <col min="11775" max="11775" width="3.125" style="37" customWidth="1"/>
    <col min="11776" max="11776" width="13.375" style="37" customWidth="1"/>
    <col min="11777" max="11779" width="9.125" style="37"/>
    <col min="11780" max="11780" width="16.125" style="37" customWidth="1"/>
    <col min="11781" max="11781" width="15.375" style="37" customWidth="1"/>
    <col min="11782" max="11782" width="6.25" style="37" customWidth="1"/>
    <col min="11783" max="11783" width="11.25" style="37" bestFit="1" customWidth="1"/>
    <col min="11784" max="11784" width="11.875" style="37" customWidth="1"/>
    <col min="11785" max="12030" width="9.125" style="37"/>
    <col min="12031" max="12031" width="3.125" style="37" customWidth="1"/>
    <col min="12032" max="12032" width="13.375" style="37" customWidth="1"/>
    <col min="12033" max="12035" width="9.125" style="37"/>
    <col min="12036" max="12036" width="16.125" style="37" customWidth="1"/>
    <col min="12037" max="12037" width="15.375" style="37" customWidth="1"/>
    <col min="12038" max="12038" width="6.25" style="37" customWidth="1"/>
    <col min="12039" max="12039" width="11.25" style="37" bestFit="1" customWidth="1"/>
    <col min="12040" max="12040" width="11.875" style="37" customWidth="1"/>
    <col min="12041" max="12286" width="9.125" style="37"/>
    <col min="12287" max="12287" width="3.125" style="37" customWidth="1"/>
    <col min="12288" max="12288" width="13.375" style="37" customWidth="1"/>
    <col min="12289" max="12291" width="9.125" style="37"/>
    <col min="12292" max="12292" width="16.125" style="37" customWidth="1"/>
    <col min="12293" max="12293" width="15.375" style="37" customWidth="1"/>
    <col min="12294" max="12294" width="6.25" style="37" customWidth="1"/>
    <col min="12295" max="12295" width="11.25" style="37" bestFit="1" customWidth="1"/>
    <col min="12296" max="12296" width="11.875" style="37" customWidth="1"/>
    <col min="12297" max="12542" width="9.125" style="37"/>
    <col min="12543" max="12543" width="3.125" style="37" customWidth="1"/>
    <col min="12544" max="12544" width="13.375" style="37" customWidth="1"/>
    <col min="12545" max="12547" width="9.125" style="37"/>
    <col min="12548" max="12548" width="16.125" style="37" customWidth="1"/>
    <col min="12549" max="12549" width="15.375" style="37" customWidth="1"/>
    <col min="12550" max="12550" width="6.25" style="37" customWidth="1"/>
    <col min="12551" max="12551" width="11.25" style="37" bestFit="1" customWidth="1"/>
    <col min="12552" max="12552" width="11.875" style="37" customWidth="1"/>
    <col min="12553" max="12798" width="9.125" style="37"/>
    <col min="12799" max="12799" width="3.125" style="37" customWidth="1"/>
    <col min="12800" max="12800" width="13.375" style="37" customWidth="1"/>
    <col min="12801" max="12803" width="9.125" style="37"/>
    <col min="12804" max="12804" width="16.125" style="37" customWidth="1"/>
    <col min="12805" max="12805" width="15.375" style="37" customWidth="1"/>
    <col min="12806" max="12806" width="6.25" style="37" customWidth="1"/>
    <col min="12807" max="12807" width="11.25" style="37" bestFit="1" customWidth="1"/>
    <col min="12808" max="12808" width="11.875" style="37" customWidth="1"/>
    <col min="12809" max="13054" width="9.125" style="37"/>
    <col min="13055" max="13055" width="3.125" style="37" customWidth="1"/>
    <col min="13056" max="13056" width="13.375" style="37" customWidth="1"/>
    <col min="13057" max="13059" width="9.125" style="37"/>
    <col min="13060" max="13060" width="16.125" style="37" customWidth="1"/>
    <col min="13061" max="13061" width="15.375" style="37" customWidth="1"/>
    <col min="13062" max="13062" width="6.25" style="37" customWidth="1"/>
    <col min="13063" max="13063" width="11.25" style="37" bestFit="1" customWidth="1"/>
    <col min="13064" max="13064" width="11.875" style="37" customWidth="1"/>
    <col min="13065" max="13310" width="9.125" style="37"/>
    <col min="13311" max="13311" width="3.125" style="37" customWidth="1"/>
    <col min="13312" max="13312" width="13.375" style="37" customWidth="1"/>
    <col min="13313" max="13315" width="9.125" style="37"/>
    <col min="13316" max="13316" width="16.125" style="37" customWidth="1"/>
    <col min="13317" max="13317" width="15.375" style="37" customWidth="1"/>
    <col min="13318" max="13318" width="6.25" style="37" customWidth="1"/>
    <col min="13319" max="13319" width="11.25" style="37" bestFit="1" customWidth="1"/>
    <col min="13320" max="13320" width="11.875" style="37" customWidth="1"/>
    <col min="13321" max="13566" width="9.125" style="37"/>
    <col min="13567" max="13567" width="3.125" style="37" customWidth="1"/>
    <col min="13568" max="13568" width="13.375" style="37" customWidth="1"/>
    <col min="13569" max="13571" width="9.125" style="37"/>
    <col min="13572" max="13572" width="16.125" style="37" customWidth="1"/>
    <col min="13573" max="13573" width="15.375" style="37" customWidth="1"/>
    <col min="13574" max="13574" width="6.25" style="37" customWidth="1"/>
    <col min="13575" max="13575" width="11.25" style="37" bestFit="1" customWidth="1"/>
    <col min="13576" max="13576" width="11.875" style="37" customWidth="1"/>
    <col min="13577" max="13822" width="9.125" style="37"/>
    <col min="13823" max="13823" width="3.125" style="37" customWidth="1"/>
    <col min="13824" max="13824" width="13.375" style="37" customWidth="1"/>
    <col min="13825" max="13827" width="9.125" style="37"/>
    <col min="13828" max="13828" width="16.125" style="37" customWidth="1"/>
    <col min="13829" max="13829" width="15.375" style="37" customWidth="1"/>
    <col min="13830" max="13830" width="6.25" style="37" customWidth="1"/>
    <col min="13831" max="13831" width="11.25" style="37" bestFit="1" customWidth="1"/>
    <col min="13832" max="13832" width="11.875" style="37" customWidth="1"/>
    <col min="13833" max="14078" width="9.125" style="37"/>
    <col min="14079" max="14079" width="3.125" style="37" customWidth="1"/>
    <col min="14080" max="14080" width="13.375" style="37" customWidth="1"/>
    <col min="14081" max="14083" width="9.125" style="37"/>
    <col min="14084" max="14084" width="16.125" style="37" customWidth="1"/>
    <col min="14085" max="14085" width="15.375" style="37" customWidth="1"/>
    <col min="14086" max="14086" width="6.25" style="37" customWidth="1"/>
    <col min="14087" max="14087" width="11.25" style="37" bestFit="1" customWidth="1"/>
    <col min="14088" max="14088" width="11.875" style="37" customWidth="1"/>
    <col min="14089" max="14334" width="9.125" style="37"/>
    <col min="14335" max="14335" width="3.125" style="37" customWidth="1"/>
    <col min="14336" max="14336" width="13.375" style="37" customWidth="1"/>
    <col min="14337" max="14339" width="9.125" style="37"/>
    <col min="14340" max="14340" width="16.125" style="37" customWidth="1"/>
    <col min="14341" max="14341" width="15.375" style="37" customWidth="1"/>
    <col min="14342" max="14342" width="6.25" style="37" customWidth="1"/>
    <col min="14343" max="14343" width="11.25" style="37" bestFit="1" customWidth="1"/>
    <col min="14344" max="14344" width="11.875" style="37" customWidth="1"/>
    <col min="14345" max="14590" width="9.125" style="37"/>
    <col min="14591" max="14591" width="3.125" style="37" customWidth="1"/>
    <col min="14592" max="14592" width="13.375" style="37" customWidth="1"/>
    <col min="14593" max="14595" width="9.125" style="37"/>
    <col min="14596" max="14596" width="16.125" style="37" customWidth="1"/>
    <col min="14597" max="14597" width="15.375" style="37" customWidth="1"/>
    <col min="14598" max="14598" width="6.25" style="37" customWidth="1"/>
    <col min="14599" max="14599" width="11.25" style="37" bestFit="1" customWidth="1"/>
    <col min="14600" max="14600" width="11.875" style="37" customWidth="1"/>
    <col min="14601" max="14846" width="9.125" style="37"/>
    <col min="14847" max="14847" width="3.125" style="37" customWidth="1"/>
    <col min="14848" max="14848" width="13.375" style="37" customWidth="1"/>
    <col min="14849" max="14851" width="9.125" style="37"/>
    <col min="14852" max="14852" width="16.125" style="37" customWidth="1"/>
    <col min="14853" max="14853" width="15.375" style="37" customWidth="1"/>
    <col min="14854" max="14854" width="6.25" style="37" customWidth="1"/>
    <col min="14855" max="14855" width="11.25" style="37" bestFit="1" customWidth="1"/>
    <col min="14856" max="14856" width="11.875" style="37" customWidth="1"/>
    <col min="14857" max="15102" width="9.125" style="37"/>
    <col min="15103" max="15103" width="3.125" style="37" customWidth="1"/>
    <col min="15104" max="15104" width="13.375" style="37" customWidth="1"/>
    <col min="15105" max="15107" width="9.125" style="37"/>
    <col min="15108" max="15108" width="16.125" style="37" customWidth="1"/>
    <col min="15109" max="15109" width="15.375" style="37" customWidth="1"/>
    <col min="15110" max="15110" width="6.25" style="37" customWidth="1"/>
    <col min="15111" max="15111" width="11.25" style="37" bestFit="1" customWidth="1"/>
    <col min="15112" max="15112" width="11.875" style="37" customWidth="1"/>
    <col min="15113" max="15358" width="9.125" style="37"/>
    <col min="15359" max="15359" width="3.125" style="37" customWidth="1"/>
    <col min="15360" max="15360" width="13.375" style="37" customWidth="1"/>
    <col min="15361" max="15363" width="9.125" style="37"/>
    <col min="15364" max="15364" width="16.125" style="37" customWidth="1"/>
    <col min="15365" max="15365" width="15.375" style="37" customWidth="1"/>
    <col min="15366" max="15366" width="6.25" style="37" customWidth="1"/>
    <col min="15367" max="15367" width="11.25" style="37" bestFit="1" customWidth="1"/>
    <col min="15368" max="15368" width="11.875" style="37" customWidth="1"/>
    <col min="15369" max="15614" width="9.125" style="37"/>
    <col min="15615" max="15615" width="3.125" style="37" customWidth="1"/>
    <col min="15616" max="15616" width="13.375" style="37" customWidth="1"/>
    <col min="15617" max="15619" width="9.125" style="37"/>
    <col min="15620" max="15620" width="16.125" style="37" customWidth="1"/>
    <col min="15621" max="15621" width="15.375" style="37" customWidth="1"/>
    <col min="15622" max="15622" width="6.25" style="37" customWidth="1"/>
    <col min="15623" max="15623" width="11.25" style="37" bestFit="1" customWidth="1"/>
    <col min="15624" max="15624" width="11.875" style="37" customWidth="1"/>
    <col min="15625" max="15870" width="9.125" style="37"/>
    <col min="15871" max="15871" width="3.125" style="37" customWidth="1"/>
    <col min="15872" max="15872" width="13.375" style="37" customWidth="1"/>
    <col min="15873" max="15875" width="9.125" style="37"/>
    <col min="15876" max="15876" width="16.125" style="37" customWidth="1"/>
    <col min="15877" max="15877" width="15.375" style="37" customWidth="1"/>
    <col min="15878" max="15878" width="6.25" style="37" customWidth="1"/>
    <col min="15879" max="15879" width="11.25" style="37" bestFit="1" customWidth="1"/>
    <col min="15880" max="15880" width="11.875" style="37" customWidth="1"/>
    <col min="15881" max="16126" width="9.125" style="37"/>
    <col min="16127" max="16127" width="3.125" style="37" customWidth="1"/>
    <col min="16128" max="16128" width="13.375" style="37" customWidth="1"/>
    <col min="16129" max="16131" width="9.125" style="37"/>
    <col min="16132" max="16132" width="16.125" style="37" customWidth="1"/>
    <col min="16133" max="16133" width="15.375" style="37" customWidth="1"/>
    <col min="16134" max="16134" width="6.25" style="37" customWidth="1"/>
    <col min="16135" max="16135" width="11.25" style="37" bestFit="1" customWidth="1"/>
    <col min="16136" max="16136" width="11.875" style="37" customWidth="1"/>
    <col min="16137" max="16384" width="9.125" style="37"/>
  </cols>
  <sheetData>
    <row r="2" spans="1:8" s="2" customFormat="1">
      <c r="E2" s="61" t="s">
        <v>0</v>
      </c>
      <c r="H2" s="39"/>
    </row>
    <row r="3" spans="1:8" s="2" customFormat="1">
      <c r="E3" s="61" t="s">
        <v>1</v>
      </c>
      <c r="H3" s="39"/>
    </row>
    <row r="4" spans="1:8" s="2" customFormat="1">
      <c r="E4" s="61" t="s">
        <v>93</v>
      </c>
      <c r="H4" s="39"/>
    </row>
    <row r="5" spans="1:8" s="2" customFormat="1">
      <c r="E5" s="61" t="s">
        <v>3</v>
      </c>
      <c r="H5" s="39"/>
    </row>
    <row r="6" spans="1:8" s="2" customFormat="1">
      <c r="A6" s="62"/>
      <c r="H6" s="39"/>
    </row>
    <row r="7" spans="1:8" s="2" customFormat="1">
      <c r="A7" s="33"/>
      <c r="H7" s="39"/>
    </row>
    <row r="8" spans="1:8" s="2" customFormat="1">
      <c r="A8" s="33"/>
      <c r="B8" s="63" t="s">
        <v>133</v>
      </c>
      <c r="G8" s="39"/>
      <c r="H8" s="39"/>
    </row>
    <row r="9" spans="1:8">
      <c r="D9" s="37" t="s">
        <v>94</v>
      </c>
    </row>
    <row r="10" spans="1:8" ht="15" thickBot="1"/>
    <row r="11" spans="1:8">
      <c r="A11" s="66"/>
      <c r="B11" s="67"/>
      <c r="C11" s="68"/>
      <c r="D11" s="69" t="s">
        <v>95</v>
      </c>
      <c r="E11" s="68"/>
      <c r="F11" s="70"/>
    </row>
    <row r="12" spans="1:8">
      <c r="A12" s="71"/>
      <c r="B12" s="72" t="s">
        <v>96</v>
      </c>
      <c r="C12" s="73"/>
      <c r="D12" s="73"/>
      <c r="E12" s="73"/>
      <c r="F12" s="74">
        <v>119011.09</v>
      </c>
      <c r="G12" s="75"/>
    </row>
    <row r="13" spans="1:8">
      <c r="A13" s="71"/>
      <c r="B13" s="72" t="s">
        <v>97</v>
      </c>
      <c r="C13" s="76"/>
      <c r="D13" s="76"/>
      <c r="E13" s="76"/>
      <c r="F13" s="77">
        <v>1504.1</v>
      </c>
      <c r="G13" s="75"/>
    </row>
    <row r="14" spans="1:8">
      <c r="A14" s="71"/>
      <c r="B14" s="72" t="s">
        <v>98</v>
      </c>
      <c r="C14" s="76"/>
      <c r="D14" s="76"/>
      <c r="E14" s="76"/>
      <c r="F14" s="74">
        <v>48049.96</v>
      </c>
      <c r="G14" s="75"/>
    </row>
    <row r="15" spans="1:8">
      <c r="A15" s="71"/>
      <c r="B15" s="72" t="s">
        <v>99</v>
      </c>
      <c r="C15" s="76"/>
      <c r="D15" s="76"/>
      <c r="E15" s="76"/>
      <c r="F15" s="74">
        <f>SUM(F12:F14)</f>
        <v>168565.15</v>
      </c>
      <c r="G15" s="75"/>
    </row>
    <row r="16" spans="1:8">
      <c r="A16" s="71"/>
      <c r="B16" s="72"/>
      <c r="C16" s="76"/>
      <c r="D16" s="76"/>
      <c r="E16" s="76"/>
      <c r="F16" s="74"/>
      <c r="G16" s="75"/>
    </row>
    <row r="17" spans="1:9">
      <c r="A17" s="71"/>
      <c r="B17" s="72"/>
      <c r="C17" s="76"/>
      <c r="D17" s="78" t="s">
        <v>100</v>
      </c>
      <c r="E17" s="76"/>
      <c r="F17" s="74"/>
      <c r="G17" s="75"/>
    </row>
    <row r="18" spans="1:9">
      <c r="A18" s="71"/>
      <c r="B18" s="72" t="s">
        <v>101</v>
      </c>
      <c r="C18" s="76"/>
      <c r="D18" s="76"/>
      <c r="E18" s="76"/>
      <c r="F18" s="74">
        <v>-2902.49</v>
      </c>
      <c r="G18" s="75"/>
    </row>
    <row r="19" spans="1:9">
      <c r="A19" s="66"/>
      <c r="B19" s="72" t="s">
        <v>135</v>
      </c>
      <c r="C19" s="79"/>
      <c r="D19" s="79"/>
      <c r="E19" s="79"/>
      <c r="F19" s="80">
        <v>-112015.23</v>
      </c>
      <c r="G19" s="71"/>
    </row>
    <row r="20" spans="1:9">
      <c r="A20" s="71"/>
      <c r="B20" s="72" t="s">
        <v>102</v>
      </c>
      <c r="C20" s="76"/>
      <c r="D20" s="76"/>
      <c r="E20" s="76"/>
      <c r="F20" s="74">
        <f>SUM(F18:F19)</f>
        <v>-114917.72</v>
      </c>
      <c r="G20" s="75"/>
    </row>
    <row r="21" spans="1:9">
      <c r="A21" s="71"/>
      <c r="B21" s="72"/>
      <c r="C21" s="76"/>
      <c r="D21" s="76"/>
      <c r="E21" s="76"/>
      <c r="F21" s="74"/>
      <c r="G21" s="75"/>
      <c r="H21" s="81"/>
    </row>
    <row r="22" spans="1:9">
      <c r="A22" s="76"/>
      <c r="B22" s="72" t="s">
        <v>103</v>
      </c>
      <c r="C22" s="76"/>
      <c r="D22" s="76"/>
      <c r="E22" s="76"/>
      <c r="F22" s="74">
        <f>F15+F20</f>
        <v>53647.429999999993</v>
      </c>
      <c r="G22" s="75"/>
    </row>
    <row r="23" spans="1:9">
      <c r="A23" s="76"/>
      <c r="B23" s="72"/>
      <c r="C23" s="76"/>
      <c r="D23" s="76"/>
      <c r="E23" s="76"/>
      <c r="F23" s="74"/>
      <c r="G23" s="75"/>
    </row>
    <row r="24" spans="1:9" ht="12.75">
      <c r="A24" s="76"/>
      <c r="B24" s="72" t="s">
        <v>104</v>
      </c>
      <c r="C24" s="76"/>
      <c r="D24" s="76"/>
      <c r="E24" s="76"/>
      <c r="F24" s="74">
        <v>63372.14</v>
      </c>
      <c r="G24" s="75"/>
      <c r="H24" s="123"/>
      <c r="I24" s="124"/>
    </row>
    <row r="25" spans="1:9" ht="13.5" thickBot="1">
      <c r="B25" s="82" t="s">
        <v>105</v>
      </c>
      <c r="C25" s="83"/>
      <c r="D25" s="83"/>
      <c r="E25" s="83"/>
      <c r="F25" s="84">
        <v>117019.57</v>
      </c>
      <c r="H25" s="85"/>
    </row>
    <row r="28" spans="1:9">
      <c r="B28" s="63" t="s">
        <v>134</v>
      </c>
      <c r="G28" s="65"/>
    </row>
    <row r="29" spans="1:9" ht="15" thickBot="1"/>
    <row r="30" spans="1:9">
      <c r="B30" s="86" t="s">
        <v>106</v>
      </c>
      <c r="C30" s="87"/>
      <c r="D30" s="87"/>
      <c r="E30" s="87"/>
      <c r="F30" s="88">
        <v>42111.92</v>
      </c>
    </row>
    <row r="31" spans="1:9">
      <c r="B31" s="89" t="s">
        <v>107</v>
      </c>
      <c r="F31" s="90">
        <v>119011.09</v>
      </c>
    </row>
    <row r="32" spans="1:9" ht="15" thickBot="1">
      <c r="B32" s="91" t="s">
        <v>108</v>
      </c>
      <c r="C32" s="83"/>
      <c r="D32" s="83"/>
      <c r="E32" s="83"/>
      <c r="F32" s="125">
        <f>F30+F31</f>
        <v>161123.01</v>
      </c>
    </row>
    <row r="35" spans="1:8" s="2" customFormat="1">
      <c r="B35" s="37" t="s">
        <v>119</v>
      </c>
      <c r="C35" s="30"/>
      <c r="D35" s="59"/>
      <c r="E35" s="60"/>
      <c r="F35" s="30"/>
      <c r="H35" s="39"/>
    </row>
    <row r="36" spans="1:8" s="2" customFormat="1">
      <c r="C36" s="30"/>
      <c r="D36" s="59"/>
      <c r="E36" s="60"/>
      <c r="F36" s="30"/>
      <c r="H36" s="39"/>
    </row>
    <row r="37" spans="1:8" s="2" customFormat="1">
      <c r="C37" s="30"/>
      <c r="D37" s="59"/>
      <c r="E37" s="60"/>
      <c r="F37" s="30"/>
      <c r="H37" s="39"/>
    </row>
    <row r="38" spans="1:8" s="2" customFormat="1">
      <c r="C38" s="30"/>
      <c r="D38" s="59"/>
      <c r="E38" s="60"/>
      <c r="F38" s="30"/>
      <c r="H38" s="39"/>
    </row>
    <row r="39" spans="1:8" s="2" customFormat="1">
      <c r="C39" s="30"/>
      <c r="D39" s="59"/>
      <c r="E39" s="60"/>
      <c r="F39" s="30"/>
      <c r="H39" s="39"/>
    </row>
    <row r="40" spans="1:8" s="2" customFormat="1">
      <c r="B40" s="30"/>
      <c r="C40" s="92" t="s">
        <v>109</v>
      </c>
      <c r="F40" s="57" t="s">
        <v>30</v>
      </c>
      <c r="H40" s="39"/>
    </row>
    <row r="41" spans="1:8" s="2" customFormat="1" ht="14.25" customHeight="1">
      <c r="A41" s="93"/>
      <c r="C41" s="30" t="s">
        <v>31</v>
      </c>
      <c r="F41" s="57" t="s">
        <v>32</v>
      </c>
      <c r="H41" s="39"/>
    </row>
    <row r="42" spans="1:8" s="2" customFormat="1">
      <c r="B42" s="2" t="s">
        <v>110</v>
      </c>
      <c r="C42" s="59"/>
      <c r="D42" s="94"/>
      <c r="E42" s="95"/>
      <c r="F42" s="96" t="s">
        <v>34</v>
      </c>
      <c r="H42" s="39"/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Balanço 2024 horizontal</vt:lpstr>
      <vt:lpstr>Balanço 2024</vt:lpstr>
      <vt:lpstr>Voluntarios 2024</vt:lpstr>
      <vt:lpstr>Balanço 2024 vertical</vt:lpstr>
      <vt:lpstr>DRE horizontal 2024</vt:lpstr>
      <vt:lpstr>DRE vertical 2024</vt:lpstr>
      <vt:lpstr>DRE 2024</vt:lpstr>
      <vt:lpstr>DFC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Linos Consult</dc:creator>
  <cp:lastModifiedBy>admin</cp:lastModifiedBy>
  <cp:lastPrinted>2025-05-26T14:28:17Z</cp:lastPrinted>
  <dcterms:created xsi:type="dcterms:W3CDTF">2025-05-16T18:20:08Z</dcterms:created>
  <dcterms:modified xsi:type="dcterms:W3CDTF">2025-05-26T14:33:32Z</dcterms:modified>
</cp:coreProperties>
</file>